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.sharepoint.com/sites/Depto.RegistroControlyNmina/Documentos compartidos/REGISTRO, CONTROL y NOMINA 2026/NOMINA DE PORTAL/6-Junio/"/>
    </mc:Choice>
  </mc:AlternateContent>
  <xr:revisionPtr revIDLastSave="0" documentId="8_{A700CAE0-4683-4033-8373-F4AD383FC644}" xr6:coauthVersionLast="47" xr6:coauthVersionMax="47" xr10:uidLastSave="{00000000-0000-0000-0000-000000000000}"/>
  <bookViews>
    <workbookView xWindow="-120" yWindow="-120" windowWidth="20730" windowHeight="11040" tabRatio="868" firstSheet="1" activeTab="4" xr2:uid="{00000000-000D-0000-FFFF-FFFF00000000}"/>
  </bookViews>
  <sheets>
    <sheet name="Nómina Junio 2026 - Fijos" sheetId="21" r:id="rId1"/>
    <sheet name="Nómina Junio 2026-Temporales " sheetId="20" r:id="rId2"/>
    <sheet name="Nómina Junio 2026-Vigilancia" sheetId="11" r:id="rId3"/>
    <sheet name="Nómina Junio 2026-Interinato" sheetId="15" r:id="rId4"/>
    <sheet name="Nómina Junio 2026 - Suplencia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'Nómina Junio 2026-Interinato'!$B$15:$Q$27</definedName>
    <definedName name="_xlnm._FilterDatabase" localSheetId="1" hidden="1">'Nómina Junio 2026-Temporales '!$A$5:$S$6</definedName>
    <definedName name="_xlnm.Print_Area" localSheetId="0">'Nómina Junio 2026 - Fijos'!$A$1:$P$109</definedName>
    <definedName name="_xlnm.Print_Area" localSheetId="4">'Nómina Junio 2026 - Suplencia'!$A$1:$R$38</definedName>
    <definedName name="_xlnm.Print_Area" localSheetId="1">'Nómina Junio 2026-Temporales '!$B$1:$S$86</definedName>
    <definedName name="_xlnm.Print_Area" localSheetId="2">'Nómina Junio 2026-Vigilancia'!$A$1:$Q$28</definedName>
    <definedName name="_xlnm.Database" localSheetId="0">Table1[#All]</definedName>
    <definedName name="_xlnm.Database" localSheetId="1">[1]!Table1[#All]</definedName>
    <definedName name="_xlnm.Database">Table1[#All]</definedName>
    <definedName name="_xlnm.Print_Titles" localSheetId="0">'Nómina Junio 2026 - Fijos'!$1:$9</definedName>
    <definedName name="_xlnm.Print_Titles" localSheetId="1">'Nómina Junio 2026-Temporales '!$1:$6</definedName>
    <definedName name="_xlnm.Print_Titles" localSheetId="2">'Nómina Junio 2026-Vigilancia'!$1:$11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0" l="1"/>
  <c r="Q21" i="22"/>
  <c r="Q22" i="22"/>
  <c r="J22" i="22" l="1"/>
  <c r="K22" i="22"/>
  <c r="L22" i="22"/>
  <c r="M22" i="22"/>
  <c r="N22" i="22"/>
  <c r="O22" i="22"/>
  <c r="I22" i="22"/>
  <c r="P21" i="22"/>
  <c r="P50" i="20"/>
  <c r="P26" i="20"/>
  <c r="P17" i="20"/>
  <c r="N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17" i="20"/>
  <c r="I11" i="20"/>
  <c r="I12" i="20"/>
  <c r="I13" i="20"/>
  <c r="I14" i="20"/>
  <c r="I15" i="20"/>
  <c r="I16" i="20"/>
  <c r="I10" i="20"/>
  <c r="R17" i="20"/>
  <c r="S17" i="20" s="1"/>
  <c r="P11" i="20"/>
  <c r="P12" i="20"/>
  <c r="P13" i="20"/>
  <c r="P14" i="20"/>
  <c r="P15" i="20"/>
  <c r="P16" i="20"/>
  <c r="P18" i="20"/>
  <c r="P19" i="20"/>
  <c r="P20" i="20"/>
  <c r="P21" i="20"/>
  <c r="P22" i="20"/>
  <c r="P23" i="20"/>
  <c r="P24" i="20"/>
  <c r="P25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10" i="20"/>
  <c r="N11" i="20"/>
  <c r="N12" i="20"/>
  <c r="N13" i="20"/>
  <c r="N14" i="20"/>
  <c r="N15" i="20"/>
  <c r="N16" i="20"/>
  <c r="N18" i="20"/>
  <c r="N19" i="20"/>
  <c r="N20" i="20"/>
  <c r="N21" i="20"/>
  <c r="N22" i="20"/>
  <c r="N23" i="20"/>
  <c r="N24" i="20"/>
  <c r="N25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R62" i="20" s="1"/>
  <c r="S62" i="20" s="1"/>
  <c r="N63" i="20"/>
  <c r="N64" i="20"/>
  <c r="N65" i="20"/>
  <c r="N66" i="20"/>
  <c r="N67" i="20"/>
  <c r="N68" i="20"/>
  <c r="N69" i="20"/>
  <c r="N70" i="20"/>
  <c r="N71" i="20"/>
  <c r="N72" i="20"/>
  <c r="N73" i="20"/>
  <c r="N74" i="20"/>
  <c r="N10" i="20"/>
  <c r="N101" i="21"/>
  <c r="M21" i="21"/>
  <c r="K21" i="21"/>
  <c r="O21" i="21" s="1"/>
  <c r="P21" i="21" s="1"/>
  <c r="M19" i="21"/>
  <c r="O12" i="21"/>
  <c r="O20" i="21"/>
  <c r="J27" i="15"/>
  <c r="K27" i="15"/>
  <c r="L27" i="15"/>
  <c r="M27" i="15"/>
  <c r="N27" i="15"/>
  <c r="O27" i="15"/>
  <c r="I27" i="15"/>
  <c r="R59" i="20" l="1"/>
  <c r="R60" i="20"/>
  <c r="S60" i="20" s="1"/>
  <c r="R25" i="20"/>
  <c r="S25" i="20" s="1"/>
  <c r="P20" i="21" l="1"/>
  <c r="M47" i="21"/>
  <c r="J10" i="21"/>
  <c r="K10" i="21"/>
  <c r="O10" i="21" s="1"/>
  <c r="P20" i="22"/>
  <c r="H21" i="11"/>
  <c r="I21" i="11"/>
  <c r="J21" i="11"/>
  <c r="K21" i="11"/>
  <c r="L21" i="11"/>
  <c r="M21" i="11"/>
  <c r="N21" i="11"/>
  <c r="O21" i="11"/>
  <c r="P21" i="11"/>
  <c r="R35" i="20"/>
  <c r="S35" i="20" s="1"/>
  <c r="R34" i="20"/>
  <c r="S34" i="20" s="1"/>
  <c r="R55" i="20"/>
  <c r="Q20" i="22" l="1"/>
  <c r="P22" i="22"/>
  <c r="P10" i="21"/>
  <c r="R53" i="20"/>
  <c r="S53" i="20" s="1"/>
  <c r="R11" i="20"/>
  <c r="S11" i="20" s="1"/>
  <c r="S55" i="20"/>
  <c r="R12" i="20"/>
  <c r="S12" i="20" s="1"/>
  <c r="R13" i="20"/>
  <c r="S13" i="20" s="1"/>
  <c r="R15" i="20"/>
  <c r="S15" i="20" s="1"/>
  <c r="R16" i="20"/>
  <c r="S16" i="20" s="1"/>
  <c r="R18" i="20"/>
  <c r="S18" i="20" s="1"/>
  <c r="R19" i="20"/>
  <c r="S19" i="20" s="1"/>
  <c r="R20" i="20"/>
  <c r="S20" i="20" s="1"/>
  <c r="R21" i="20"/>
  <c r="S21" i="20" s="1"/>
  <c r="R23" i="20"/>
  <c r="S23" i="20" s="1"/>
  <c r="R24" i="20"/>
  <c r="S24" i="20" s="1"/>
  <c r="R26" i="20"/>
  <c r="S26" i="20" s="1"/>
  <c r="R22" i="20"/>
  <c r="S22" i="20" s="1"/>
  <c r="R27" i="20"/>
  <c r="S27" i="20" s="1"/>
  <c r="R28" i="20"/>
  <c r="S28" i="20" s="1"/>
  <c r="R14" i="20"/>
  <c r="S14" i="20" s="1"/>
  <c r="R30" i="20"/>
  <c r="S30" i="20" s="1"/>
  <c r="R29" i="20"/>
  <c r="S29" i="20" s="1"/>
  <c r="R31" i="20"/>
  <c r="S31" i="20" s="1"/>
  <c r="R32" i="20"/>
  <c r="S32" i="20" s="1"/>
  <c r="R33" i="20"/>
  <c r="S33" i="20" s="1"/>
  <c r="R36" i="20"/>
  <c r="S36" i="20" s="1"/>
  <c r="R37" i="20"/>
  <c r="S37" i="20" s="1"/>
  <c r="R43" i="20"/>
  <c r="S43" i="20" s="1"/>
  <c r="R38" i="20"/>
  <c r="S38" i="20" s="1"/>
  <c r="R40" i="20"/>
  <c r="S40" i="20" s="1"/>
  <c r="R42" i="20"/>
  <c r="S42" i="20" s="1"/>
  <c r="R41" i="20"/>
  <c r="S41" i="20" s="1"/>
  <c r="R39" i="20"/>
  <c r="S39" i="20" s="1"/>
  <c r="R44" i="20"/>
  <c r="S44" i="20" s="1"/>
  <c r="R46" i="20"/>
  <c r="S46" i="20" s="1"/>
  <c r="R47" i="20"/>
  <c r="S47" i="20" s="1"/>
  <c r="R45" i="20"/>
  <c r="S45" i="20" s="1"/>
  <c r="R49" i="20"/>
  <c r="S49" i="20" s="1"/>
  <c r="R48" i="20"/>
  <c r="S48" i="20" s="1"/>
  <c r="R50" i="20"/>
  <c r="S50" i="20" s="1"/>
  <c r="R51" i="20"/>
  <c r="S51" i="20" s="1"/>
  <c r="R52" i="20"/>
  <c r="S52" i="20" s="1"/>
  <c r="R54" i="20"/>
  <c r="S54" i="20" s="1"/>
  <c r="R63" i="20"/>
  <c r="S63" i="20" s="1"/>
  <c r="R61" i="20"/>
  <c r="S61" i="20" s="1"/>
  <c r="R64" i="20"/>
  <c r="S64" i="20" s="1"/>
  <c r="R56" i="20"/>
  <c r="S56" i="20" s="1"/>
  <c r="R65" i="20"/>
  <c r="S65" i="20" s="1"/>
  <c r="R66" i="20"/>
  <c r="S66" i="20" s="1"/>
  <c r="R57" i="20"/>
  <c r="S57" i="20" s="1"/>
  <c r="R67" i="20"/>
  <c r="S67" i="20" s="1"/>
  <c r="R68" i="20"/>
  <c r="S68" i="20" s="1"/>
  <c r="R58" i="20"/>
  <c r="S58" i="20" s="1"/>
  <c r="S59" i="20"/>
  <c r="R69" i="20"/>
  <c r="S69" i="20" s="1"/>
  <c r="R71" i="20"/>
  <c r="S71" i="20" s="1"/>
  <c r="R70" i="20"/>
  <c r="S70" i="20" s="1"/>
  <c r="R72" i="20"/>
  <c r="S72" i="20" s="1"/>
  <c r="R73" i="20"/>
  <c r="S73" i="20" s="1"/>
  <c r="R74" i="20"/>
  <c r="S74" i="20" s="1"/>
  <c r="P26" i="15"/>
  <c r="Q26" i="15" s="1"/>
  <c r="P20" i="15"/>
  <c r="Q20" i="15" s="1"/>
  <c r="P22" i="15"/>
  <c r="Q22" i="15" s="1"/>
  <c r="P23" i="15"/>
  <c r="Q23" i="15" s="1"/>
  <c r="P16" i="15"/>
  <c r="P17" i="15"/>
  <c r="Q17" i="15" s="1"/>
  <c r="P21" i="15"/>
  <c r="Q21" i="15" s="1"/>
  <c r="P19" i="15"/>
  <c r="Q19" i="15" s="1"/>
  <c r="P24" i="15"/>
  <c r="Q24" i="15" s="1"/>
  <c r="P25" i="15"/>
  <c r="Q25" i="15" s="1"/>
  <c r="P18" i="15"/>
  <c r="Q18" i="15" s="1"/>
  <c r="H101" i="21"/>
  <c r="P12" i="21"/>
  <c r="K11" i="21"/>
  <c r="O11" i="21" s="1"/>
  <c r="K13" i="21"/>
  <c r="O13" i="21" s="1"/>
  <c r="K14" i="21"/>
  <c r="K15" i="21"/>
  <c r="K16" i="21"/>
  <c r="O16" i="21" s="1"/>
  <c r="K18" i="21"/>
  <c r="O18" i="21" s="1"/>
  <c r="K19" i="21"/>
  <c r="K22" i="21"/>
  <c r="O22" i="21" s="1"/>
  <c r="K23" i="21"/>
  <c r="K72" i="21"/>
  <c r="K24" i="21"/>
  <c r="K25" i="21"/>
  <c r="K26" i="21"/>
  <c r="O26" i="21" s="1"/>
  <c r="K27" i="21"/>
  <c r="O27" i="21" s="1"/>
  <c r="K28" i="21"/>
  <c r="O28" i="21" s="1"/>
  <c r="K29" i="21"/>
  <c r="K30" i="21"/>
  <c r="O30" i="21" s="1"/>
  <c r="K31" i="21"/>
  <c r="O31" i="21" s="1"/>
  <c r="K32" i="21"/>
  <c r="K33" i="21"/>
  <c r="K34" i="21"/>
  <c r="K35" i="21"/>
  <c r="O35" i="21" s="1"/>
  <c r="K36" i="21"/>
  <c r="O36" i="21" s="1"/>
  <c r="K38" i="21"/>
  <c r="K39" i="21"/>
  <c r="K40" i="21"/>
  <c r="K41" i="21"/>
  <c r="K43" i="21"/>
  <c r="O43" i="21" s="1"/>
  <c r="K42" i="21"/>
  <c r="K45" i="21"/>
  <c r="K47" i="21"/>
  <c r="O47" i="21" s="1"/>
  <c r="K46" i="21"/>
  <c r="K44" i="21"/>
  <c r="K49" i="21"/>
  <c r="K48" i="21"/>
  <c r="K50" i="21"/>
  <c r="K51" i="21"/>
  <c r="K58" i="21"/>
  <c r="K52" i="21"/>
  <c r="K53" i="21"/>
  <c r="O53" i="21" s="1"/>
  <c r="K54" i="21"/>
  <c r="K55" i="21"/>
  <c r="K56" i="21"/>
  <c r="K60" i="21"/>
  <c r="K59" i="21"/>
  <c r="O59" i="21" s="1"/>
  <c r="K61" i="21"/>
  <c r="K62" i="21"/>
  <c r="K63" i="21"/>
  <c r="K64" i="21"/>
  <c r="K65" i="21"/>
  <c r="K66" i="21"/>
  <c r="K67" i="21"/>
  <c r="K68" i="21"/>
  <c r="K69" i="21"/>
  <c r="K70" i="21"/>
  <c r="O70" i="21" s="1"/>
  <c r="K71" i="21"/>
  <c r="K57" i="21"/>
  <c r="K73" i="21"/>
  <c r="O73" i="21" s="1"/>
  <c r="K74" i="21"/>
  <c r="K75" i="21"/>
  <c r="K76" i="21"/>
  <c r="K77" i="21"/>
  <c r="O77" i="21" s="1"/>
  <c r="K79" i="21"/>
  <c r="K17" i="21"/>
  <c r="K37" i="21"/>
  <c r="K78" i="21"/>
  <c r="O78" i="21" s="1"/>
  <c r="K80" i="21"/>
  <c r="K81" i="21"/>
  <c r="O81" i="21" s="1"/>
  <c r="K82" i="21"/>
  <c r="K83" i="21"/>
  <c r="K84" i="21"/>
  <c r="O84" i="21" s="1"/>
  <c r="K85" i="21"/>
  <c r="O85" i="21" s="1"/>
  <c r="K87" i="21"/>
  <c r="K86" i="21"/>
  <c r="K88" i="21"/>
  <c r="K89" i="21"/>
  <c r="O89" i="21" s="1"/>
  <c r="K90" i="21"/>
  <c r="K91" i="21"/>
  <c r="K92" i="21"/>
  <c r="K93" i="21"/>
  <c r="K94" i="21"/>
  <c r="O94" i="21" s="1"/>
  <c r="K95" i="21"/>
  <c r="K96" i="21"/>
  <c r="K97" i="21"/>
  <c r="K98" i="21"/>
  <c r="K99" i="21"/>
  <c r="K100" i="21"/>
  <c r="O100" i="21" s="1"/>
  <c r="J72" i="21"/>
  <c r="M72" i="21"/>
  <c r="J19" i="21"/>
  <c r="J49" i="21"/>
  <c r="M49" i="21"/>
  <c r="M24" i="21"/>
  <c r="J46" i="21"/>
  <c r="M46" i="21"/>
  <c r="L101" i="21"/>
  <c r="M17" i="21"/>
  <c r="M15" i="21"/>
  <c r="O15" i="21" l="1"/>
  <c r="O72" i="21"/>
  <c r="P72" i="21" s="1"/>
  <c r="O24" i="21"/>
  <c r="P24" i="21" s="1"/>
  <c r="O46" i="21"/>
  <c r="P46" i="21" s="1"/>
  <c r="O19" i="21"/>
  <c r="P19" i="21" s="1"/>
  <c r="O49" i="21"/>
  <c r="P49" i="21" s="1"/>
  <c r="O17" i="21"/>
  <c r="P17" i="21" s="1"/>
  <c r="Q16" i="15"/>
  <c r="Q27" i="15" s="1"/>
  <c r="P27" i="15"/>
  <c r="P85" i="21"/>
  <c r="P89" i="21"/>
  <c r="P18" i="21"/>
  <c r="P59" i="21"/>
  <c r="P43" i="21"/>
  <c r="P28" i="21"/>
  <c r="P94" i="21"/>
  <c r="J66" i="21"/>
  <c r="M66" i="21"/>
  <c r="O66" i="21" s="1"/>
  <c r="M14" i="21"/>
  <c r="O14" i="21" s="1"/>
  <c r="M23" i="21"/>
  <c r="O23" i="21" s="1"/>
  <c r="M25" i="21"/>
  <c r="O25" i="21" s="1"/>
  <c r="M29" i="21"/>
  <c r="O29" i="21" s="1"/>
  <c r="M32" i="21"/>
  <c r="O32" i="21" s="1"/>
  <c r="M33" i="21"/>
  <c r="O33" i="21" s="1"/>
  <c r="M34" i="21"/>
  <c r="O34" i="21" s="1"/>
  <c r="M38" i="21"/>
  <c r="O38" i="21" s="1"/>
  <c r="M39" i="21"/>
  <c r="O39" i="21" s="1"/>
  <c r="M40" i="21"/>
  <c r="O40" i="21" s="1"/>
  <c r="M41" i="21"/>
  <c r="O41" i="21" s="1"/>
  <c r="M42" i="21"/>
  <c r="O42" i="21" s="1"/>
  <c r="M45" i="21"/>
  <c r="O45" i="21" s="1"/>
  <c r="M44" i="21"/>
  <c r="O44" i="21" s="1"/>
  <c r="M48" i="21"/>
  <c r="O48" i="21" s="1"/>
  <c r="M50" i="21"/>
  <c r="O50" i="21" s="1"/>
  <c r="M51" i="21"/>
  <c r="O51" i="21" s="1"/>
  <c r="M58" i="21"/>
  <c r="O58" i="21" s="1"/>
  <c r="M52" i="21"/>
  <c r="O52" i="21" s="1"/>
  <c r="M54" i="21"/>
  <c r="O54" i="21" s="1"/>
  <c r="M55" i="21"/>
  <c r="O55" i="21" s="1"/>
  <c r="M56" i="21"/>
  <c r="O56" i="21" s="1"/>
  <c r="M60" i="21"/>
  <c r="O60" i="21" s="1"/>
  <c r="M61" i="21"/>
  <c r="O61" i="21" s="1"/>
  <c r="M62" i="21"/>
  <c r="O62" i="21" s="1"/>
  <c r="M63" i="21"/>
  <c r="O63" i="21" s="1"/>
  <c r="M64" i="21"/>
  <c r="O64" i="21" s="1"/>
  <c r="M65" i="21"/>
  <c r="O65" i="21" s="1"/>
  <c r="M67" i="21"/>
  <c r="O67" i="21" s="1"/>
  <c r="M68" i="21"/>
  <c r="O68" i="21" s="1"/>
  <c r="M69" i="21"/>
  <c r="O69" i="21" s="1"/>
  <c r="M71" i="21"/>
  <c r="O71" i="21" s="1"/>
  <c r="M57" i="21"/>
  <c r="O57" i="21" s="1"/>
  <c r="M74" i="21"/>
  <c r="O74" i="21" s="1"/>
  <c r="M75" i="21"/>
  <c r="O75" i="21" s="1"/>
  <c r="M76" i="21"/>
  <c r="O76" i="21" s="1"/>
  <c r="M79" i="21"/>
  <c r="O79" i="21" s="1"/>
  <c r="M37" i="21"/>
  <c r="O37" i="21" s="1"/>
  <c r="M80" i="21"/>
  <c r="O80" i="21" s="1"/>
  <c r="P80" i="21" s="1"/>
  <c r="M82" i="21"/>
  <c r="O82" i="21" s="1"/>
  <c r="M83" i="21"/>
  <c r="O83" i="21" s="1"/>
  <c r="M87" i="21"/>
  <c r="O87" i="21" s="1"/>
  <c r="M86" i="21"/>
  <c r="O86" i="21" s="1"/>
  <c r="M88" i="21"/>
  <c r="O88" i="21" s="1"/>
  <c r="M90" i="21"/>
  <c r="O90" i="21" s="1"/>
  <c r="M91" i="21"/>
  <c r="O91" i="21" s="1"/>
  <c r="M92" i="21"/>
  <c r="O92" i="21" s="1"/>
  <c r="M93" i="21"/>
  <c r="O93" i="21" s="1"/>
  <c r="M95" i="21"/>
  <c r="O95" i="21" s="1"/>
  <c r="M96" i="21"/>
  <c r="O96" i="21" s="1"/>
  <c r="M97" i="21"/>
  <c r="O97" i="21" s="1"/>
  <c r="M98" i="21"/>
  <c r="O98" i="21" s="1"/>
  <c r="M99" i="21"/>
  <c r="O99" i="21" s="1"/>
  <c r="J29" i="21"/>
  <c r="Q76" i="20"/>
  <c r="N76" i="20"/>
  <c r="K76" i="20"/>
  <c r="J50" i="21"/>
  <c r="P76" i="20"/>
  <c r="J67" i="21"/>
  <c r="J56" i="21"/>
  <c r="J88" i="21"/>
  <c r="J73" i="21"/>
  <c r="P73" i="21" s="1"/>
  <c r="J74" i="21"/>
  <c r="J34" i="21"/>
  <c r="I101" i="21"/>
  <c r="R10" i="20"/>
  <c r="S10" i="20" s="1"/>
  <c r="S76" i="20" s="1"/>
  <c r="J51" i="21"/>
  <c r="O76" i="20"/>
  <c r="J52" i="21"/>
  <c r="J37" i="21"/>
  <c r="J79" i="21"/>
  <c r="J77" i="21"/>
  <c r="P77" i="21" s="1"/>
  <c r="J61" i="21"/>
  <c r="J25" i="21"/>
  <c r="J100" i="21"/>
  <c r="P100" i="21" s="1"/>
  <c r="J91" i="21"/>
  <c r="J99" i="21"/>
  <c r="J97" i="21"/>
  <c r="J90" i="21"/>
  <c r="J86" i="21"/>
  <c r="J87" i="21"/>
  <c r="J84" i="21"/>
  <c r="P84" i="21" s="1"/>
  <c r="J83" i="21"/>
  <c r="J82" i="21"/>
  <c r="J81" i="21"/>
  <c r="P81" i="21" s="1"/>
  <c r="J80" i="21"/>
  <c r="J78" i="21"/>
  <c r="P78" i="21" s="1"/>
  <c r="J76" i="21"/>
  <c r="J75" i="21"/>
  <c r="J57" i="21"/>
  <c r="J71" i="21"/>
  <c r="J70" i="21"/>
  <c r="P70" i="21" s="1"/>
  <c r="J69" i="21"/>
  <c r="J68" i="21"/>
  <c r="J65" i="21"/>
  <c r="J64" i="21"/>
  <c r="J63" i="21"/>
  <c r="J62" i="21"/>
  <c r="J60" i="21"/>
  <c r="J55" i="21"/>
  <c r="J54" i="21"/>
  <c r="J53" i="21"/>
  <c r="P53" i="21" s="1"/>
  <c r="J58" i="21"/>
  <c r="J48" i="21"/>
  <c r="J44" i="21"/>
  <c r="J47" i="21"/>
  <c r="P47" i="21" s="1"/>
  <c r="J45" i="21"/>
  <c r="J42" i="21"/>
  <c r="J41" i="21"/>
  <c r="J33" i="21"/>
  <c r="J32" i="21"/>
  <c r="L76" i="20"/>
  <c r="M76" i="20"/>
  <c r="P56" i="21" l="1"/>
  <c r="P92" i="21"/>
  <c r="P88" i="21"/>
  <c r="P57" i="21"/>
  <c r="P50" i="21"/>
  <c r="P62" i="21"/>
  <c r="P93" i="21"/>
  <c r="P63" i="21"/>
  <c r="P44" i="21"/>
  <c r="P45" i="21"/>
  <c r="P60" i="21"/>
  <c r="P61" i="21"/>
  <c r="P74" i="21"/>
  <c r="P51" i="21"/>
  <c r="P55" i="21"/>
  <c r="P96" i="21"/>
  <c r="P54" i="21"/>
  <c r="P67" i="21"/>
  <c r="P95" i="21"/>
  <c r="P86" i="21"/>
  <c r="P66" i="21"/>
  <c r="P48" i="21"/>
  <c r="P99" i="21"/>
  <c r="P83" i="21"/>
  <c r="P52" i="21"/>
  <c r="P65" i="21"/>
  <c r="P79" i="21"/>
  <c r="P64" i="21"/>
  <c r="P82" i="21"/>
  <c r="P68" i="21"/>
  <c r="P98" i="21"/>
  <c r="P97" i="21"/>
  <c r="P37" i="21"/>
  <c r="P38" i="21"/>
  <c r="P87" i="21"/>
  <c r="P71" i="21"/>
  <c r="P76" i="21"/>
  <c r="P42" i="21"/>
  <c r="P91" i="21"/>
  <c r="P75" i="21"/>
  <c r="P69" i="21"/>
  <c r="P58" i="21"/>
  <c r="P90" i="21"/>
  <c r="J101" i="21"/>
  <c r="M101" i="21"/>
  <c r="P16" i="21"/>
  <c r="P30" i="21"/>
  <c r="P29" i="21"/>
  <c r="R76" i="20"/>
  <c r="P15" i="21"/>
  <c r="P40" i="21"/>
  <c r="P34" i="21"/>
  <c r="K101" i="21"/>
  <c r="P41" i="21"/>
  <c r="P14" i="21"/>
  <c r="P35" i="21"/>
  <c r="P23" i="21"/>
  <c r="P22" i="21"/>
  <c r="P25" i="21"/>
  <c r="P33" i="21"/>
  <c r="P13" i="21"/>
  <c r="P32" i="21"/>
  <c r="P26" i="21"/>
  <c r="P27" i="21"/>
  <c r="P36" i="21"/>
  <c r="P31" i="21"/>
  <c r="P39" i="21" l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P11" i="21" l="1"/>
  <c r="P101" i="21" s="1"/>
  <c r="O101" i="21" l="1"/>
</calcChain>
</file>

<file path=xl/sharedStrings.xml><?xml version="1.0" encoding="utf-8"?>
<sst xmlns="http://schemas.openxmlformats.org/spreadsheetml/2006/main" count="2179" uniqueCount="558">
  <si>
    <t>REPORTE DE NOMINA</t>
  </si>
  <si>
    <t>NO.</t>
  </si>
  <si>
    <t xml:space="preserve">NOMBRE </t>
  </si>
  <si>
    <t>DIRECCIÓN</t>
  </si>
  <si>
    <t xml:space="preserve">FUNCIÓN </t>
  </si>
  <si>
    <t>ESTATUS</t>
  </si>
  <si>
    <t>GÉNERO</t>
  </si>
  <si>
    <t>SUELDO BUTO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</si>
  <si>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</si>
  <si>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</si>
  <si>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</si>
  <si>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</si>
  <si>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</si>
  <si>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</si>
  <si>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</si>
  <si>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</si>
  <si>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MILAGROS MARIA ORTIZ BOSCH</t>
  </si>
  <si>
    <t>DIRECCION GENERAL</t>
  </si>
  <si>
    <t>DIRECTORA GENERAL</t>
  </si>
  <si>
    <t>DE LIBRE NOMBRAMIENTO Y REMOCION</t>
  </si>
  <si>
    <t>FEMENINO</t>
  </si>
  <si>
    <t>IRAIDI JOSEFINA ALCANTARA FORTUNA</t>
  </si>
  <si>
    <t xml:space="preserve">ASISTENTE EJECUTIVA </t>
  </si>
  <si>
    <t>CARGO DE CONFIANZA</t>
  </si>
  <si>
    <t>NELLY GISELLY HAM DIAZ</t>
  </si>
  <si>
    <t xml:space="preserve">DIRECCIÓN GENERAL </t>
  </si>
  <si>
    <t>ASESORA</t>
  </si>
  <si>
    <t>MARIA ALEJANDRA TAVAREZ SAVIÑON</t>
  </si>
  <si>
    <t>JESUS FLORIAN SANCHEZ</t>
  </si>
  <si>
    <t>ASESOR</t>
  </si>
  <si>
    <t>MASCULINO</t>
  </si>
  <si>
    <t>GILDA MARIA RODRIGUEZ</t>
  </si>
  <si>
    <t>LESBIA CAMILA CHAVEZ FERNANDEZ</t>
  </si>
  <si>
    <t>JOSE DELIO ARES GUZMAN</t>
  </si>
  <si>
    <t>0,00</t>
  </si>
  <si>
    <t>JOHN ALBERT MOLINEAUX MARTE</t>
  </si>
  <si>
    <t>XIOMARA MERCEDES SEVERINO</t>
  </si>
  <si>
    <t xml:space="preserve">SUPERVISORA MAYORDOMIA </t>
  </si>
  <si>
    <t>FIJO</t>
  </si>
  <si>
    <t>JENNY ELIZABETH TEJEDA PUJOLS</t>
  </si>
  <si>
    <t>CONSERJE</t>
  </si>
  <si>
    <t>0.00</t>
  </si>
  <si>
    <t>YONATHAN SEGURA RUIZ</t>
  </si>
  <si>
    <t>CHOFER</t>
  </si>
  <si>
    <t>ESTATUS SIMPLIFICADO</t>
  </si>
  <si>
    <t>ANGELA MARIA COMAS SANCHEZ</t>
  </si>
  <si>
    <t>RESPONSABLE ACCESO A LA INFORMACIÓN</t>
  </si>
  <si>
    <t>CARRERA ADMINISTRATIVA</t>
  </si>
  <si>
    <t>MARIBEL DE JESUS DEL ROSARIO</t>
  </si>
  <si>
    <t>AUXILIAR OFICINA DE ACCESO A LA INFORMACIÓN</t>
  </si>
  <si>
    <t>BERENICE BARINAS UBIÑAS</t>
  </si>
  <si>
    <t>DIRECTORA EJECUTIVA</t>
  </si>
  <si>
    <t>ALICE AIRAM GUERRA RAMIREZ</t>
  </si>
  <si>
    <t xml:space="preserve">ASISTENTE DIRECTORA EJECUTIVA </t>
  </si>
  <si>
    <t>JUDITH PUELLO NUÑEZ</t>
  </si>
  <si>
    <t>SECRETARIA EJECUTIVA</t>
  </si>
  <si>
    <t>PORFIRIO BALDERA RONDON</t>
  </si>
  <si>
    <t>YURIKO ARIYAMA ARIYAMA</t>
  </si>
  <si>
    <t>DEPARTAMENTO DE FORMULACION , MONITOREO Y EVALUACION  DE PPP-DIGEIG</t>
  </si>
  <si>
    <t>EMMANUEL LORA GRACIANO</t>
  </si>
  <si>
    <t>DEPARTAMENTO DE DESARROLLO INSTITUCIONAL</t>
  </si>
  <si>
    <t xml:space="preserve">ANALISTA DE DESARROLLO INSTITUCIONAL </t>
  </si>
  <si>
    <t>MARIA ALTAGRACIA MONTERO PAULINO</t>
  </si>
  <si>
    <t>DEPARTAMENTO DE CALIDAD EN LA GESTION</t>
  </si>
  <si>
    <t>YARIMAR MIGUELINA NUUÑEZ CACERES</t>
  </si>
  <si>
    <t>AUXILIAR ADMINISTRATIVO I</t>
  </si>
  <si>
    <t>MICHEL MARLENY JAVIER</t>
  </si>
  <si>
    <t>DEPARTAMENTO DE  EVALUACION DEL DESEMPEÑO Y CAPACITACION</t>
  </si>
  <si>
    <t>KENIA DENISSE TAVAREZ URENA</t>
  </si>
  <si>
    <t>DEPARTAMENTO DE ORGANIZACION DEL TRABAJO Y COMPENSACIONES-DIGEIG</t>
  </si>
  <si>
    <t>LIA MABEL ABREU DE LOS SANTOS</t>
  </si>
  <si>
    <t xml:space="preserve">ANALISTA DE RECURSOS HUMANOS </t>
  </si>
  <si>
    <t>ARMANDO JOSE RIJO SANCHEZ</t>
  </si>
  <si>
    <t>DIRECCION DE COMUNICACIONES</t>
  </si>
  <si>
    <t>AUXILIAR ADMINISTRATIVO</t>
  </si>
  <si>
    <t>LARISSA MARIUEL ORTIZ PAULINO</t>
  </si>
  <si>
    <t>WANDA GUILLERMINA CURIEL CABRERA</t>
  </si>
  <si>
    <t xml:space="preserve">DEPARTAMENTO DE PROTOCOLO Y EVENTOS </t>
  </si>
  <si>
    <t>CLAUDIA CRISTINA REYES RAMIREZ</t>
  </si>
  <si>
    <t>GESTOR DE PROTOCOLO</t>
  </si>
  <si>
    <t>CAROLINA LISBETH JOA RONDON</t>
  </si>
  <si>
    <t>COORDINADORA DE EVENTOS Y PROTOCOLO</t>
  </si>
  <si>
    <t>WILLY RICARDO SANTOS REYES</t>
  </si>
  <si>
    <t>TÉCNICO AUDIOVISUAL</t>
  </si>
  <si>
    <t>SANTIAGO DRULLARD DEOGRACIA</t>
  </si>
  <si>
    <t>DEPARTAMENTO DE RELACIONES PUBLICA</t>
  </si>
  <si>
    <t>CARMELI CLEMENTE BATISTA</t>
  </si>
  <si>
    <t>GESTOR DE REDES SOCIALES</t>
  </si>
  <si>
    <t>JESSICA LEANNY ARIAS REYES</t>
  </si>
  <si>
    <t>AURA ESTHEL BENJAMIN</t>
  </si>
  <si>
    <t>FRANCINYS ROCIO VIOLA PIRON</t>
  </si>
  <si>
    <t>ALAM IVAN MARTE ABAD</t>
  </si>
  <si>
    <t>DEPARTAMENTO DE OPERACIONES TIC</t>
  </si>
  <si>
    <t>YAKAIRY DANIELA RODRIGUEZ CARMONA</t>
  </si>
  <si>
    <t>DIRECCION FINANCIERA</t>
  </si>
  <si>
    <t>LUCIA MARIE PEGUERO MEJIA</t>
  </si>
  <si>
    <t>RAFAELA ENEIDA GARCIA MARTINEZ</t>
  </si>
  <si>
    <t>DIRECCION ADMINISTRATIVA</t>
  </si>
  <si>
    <t>COORDINADOR ADMINISTRATIVO</t>
  </si>
  <si>
    <t>PEDRO DE LA CRUZ</t>
  </si>
  <si>
    <t>DIRECCIÓN ADMINISTRATIVA</t>
  </si>
  <si>
    <t>TÉCNICO ADMINISTRATIVO</t>
  </si>
  <si>
    <t>EFREN TURBI GONZALEZ</t>
  </si>
  <si>
    <t>SUPERVISOR DE MANTENIMIENTO</t>
  </si>
  <si>
    <t>MARIA AMANCIA ABREU</t>
  </si>
  <si>
    <t>JUAN BELLO DE LEON</t>
  </si>
  <si>
    <t>AUXILIAR ALMACEN Y SUMINISTRO</t>
  </si>
  <si>
    <t>FRANCISCO LEONIDO PERALTA RODRIGUEZ</t>
  </si>
  <si>
    <t xml:space="preserve">DEPARTAMENTO DE SERVICIOS GENERALES </t>
  </si>
  <si>
    <t>AYUDANTE DE MANTENIMIENTO</t>
  </si>
  <si>
    <t>MARLENNY KATHERINE MADE SOSA</t>
  </si>
  <si>
    <t>DIVISION DE CORRESPONDENCIA</t>
  </si>
  <si>
    <t xml:space="preserve">RECEPCIONISTA </t>
  </si>
  <si>
    <t>HECTOR ANTONIO PAULINO VARGAS</t>
  </si>
  <si>
    <t>DEPARTAMENTO DE SERVICIOS GENERALES</t>
  </si>
  <si>
    <t>ALEJANDRO CARABALLO</t>
  </si>
  <si>
    <t>EVELIO PEREZ PEREZ</t>
  </si>
  <si>
    <t>LEONDY VICENTE ENCARNACION</t>
  </si>
  <si>
    <t>MARTIN CRUZ REYES</t>
  </si>
  <si>
    <t>CHOFER I</t>
  </si>
  <si>
    <t>ALEXANDER JESUS MENDEZ TERRERO</t>
  </si>
  <si>
    <t>GERARDO DE LOS SANTOS RODRIGUEZ</t>
  </si>
  <si>
    <t>PARQUEADOR</t>
  </si>
  <si>
    <t>ADA SANTANA REYES</t>
  </si>
  <si>
    <t>NARDA VASQUEZ SOLANO</t>
  </si>
  <si>
    <t>ZOILA NURIS JAVIER DAVID</t>
  </si>
  <si>
    <t xml:space="preserve"> </t>
  </si>
  <si>
    <t>GLADYS ALTAGRACIA ULERIO CRUZ</t>
  </si>
  <si>
    <t>JOHANA IRIS BOCIO QUIROZ</t>
  </si>
  <si>
    <t>ENYOSELINE HERNANDEZ VASQUEZ</t>
  </si>
  <si>
    <t>RAFAEL RODRIGUEZ JIMENEZ</t>
  </si>
  <si>
    <t>ELIZABET ROSANNA DIAZ VALERIO</t>
  </si>
  <si>
    <t>KAROLIN MIGUELINA REYES SOCORRO</t>
  </si>
  <si>
    <t>ASESORA EN MATERIA DE MUNICIPALIDAD</t>
  </si>
  <si>
    <t>FRANCISCO ALBERTO DE LA ROSA CHALAS</t>
  </si>
  <si>
    <t xml:space="preserve">DIVISION DE MONITOREO DE PORTALES DE TRANSPARENCIA </t>
  </si>
  <si>
    <t>JOSE ANGEL REYNOSO MEJIA</t>
  </si>
  <si>
    <t xml:space="preserve">MARIA INES PEREZ MENDEZ DE LEON </t>
  </si>
  <si>
    <t>MARIA FERNANDA DE LOS SANTOS GARCIA</t>
  </si>
  <si>
    <t>DIVISION DE ADMINISTRACION DE OAI</t>
  </si>
  <si>
    <t>BRUNILDA BRITO VILLA</t>
  </si>
  <si>
    <t>ANALISTA DE TRANSPARENCIA GUBERNAMENTAL</t>
  </si>
  <si>
    <t>MADDELYN MERCEDES DURAN SUAZO</t>
  </si>
  <si>
    <t>ROLANDO JOSE HERNANDEZ TAVERAS</t>
  </si>
  <si>
    <t>HANNELLY ESTHER TELLERIA SOTO</t>
  </si>
  <si>
    <t>MARLEN  REYNOSO JIMENEZ</t>
  </si>
  <si>
    <t>TÉCNICO DE MONITOREO DE LAS OAI Y PORTALES DE TRANSPARENCIA</t>
  </si>
  <si>
    <t>MIGUEL BOLIVAR SOSA DUARTE</t>
  </si>
  <si>
    <t>JOSE MANUEL FELIX POLANCO</t>
  </si>
  <si>
    <t>RAFAEL FERNANDO GARCIA ESTEVEZ</t>
  </si>
  <si>
    <t xml:space="preserve">DEPARTAMENTO DE PROMOCION </t>
  </si>
  <si>
    <t>ENCARGADO DEPARTAMENTO DE PROMOCIÓN</t>
  </si>
  <si>
    <t>RONIS PEREZ BATISTA</t>
  </si>
  <si>
    <t>DIRECCIÓN DE PROMOCIÓN Y CAPACITACIÓN EN ÉTICA Y TRANSPARENCIA</t>
  </si>
  <si>
    <t>JOHANNA MARITZA CAPELLAN BREA</t>
  </si>
  <si>
    <t>DIRECCION DE ETICA E INTEGRIDAD GUBERNAMENTAL</t>
  </si>
  <si>
    <t>PABLO ALBERTO BLANCO CASTILLO</t>
  </si>
  <si>
    <t xml:space="preserve">DEPARTAMENTO DE INVESTIGACIONES </t>
  </si>
  <si>
    <t>ABOGADO DE INVESTIGACIÓN DE DENUNCIAS</t>
  </si>
  <si>
    <t>VANESSA AMALFY LUZON ENCARNACION</t>
  </si>
  <si>
    <t>LOANDRA ALTAGRACIA BRITO BRAVO</t>
  </si>
  <si>
    <t>DIRECCIÓN DE INVESTIGACIÓN Y SEGUIMIENTO DE DENUNCIAS</t>
  </si>
  <si>
    <t>CARLOS JOSE ROSARIO</t>
  </si>
  <si>
    <t>OFICINA REGIONAL DE SANTIAGO</t>
  </si>
  <si>
    <t>ENCARGADO OFICINA REGIONAL</t>
  </si>
  <si>
    <t>REGINA MARGARITA SANTOS CABRERA</t>
  </si>
  <si>
    <t>CRISTIAN RAMON VENTURA REMIGIO</t>
  </si>
  <si>
    <t>YUBERQUI TRINIDAD VASQUEZ DE CRUZ</t>
  </si>
  <si>
    <t>NATALIE MERCEDES TEJADA JIMINIAN</t>
  </si>
  <si>
    <t xml:space="preserve">ANALISTA DE COMISIONES DE ÉTICA PUBLICA </t>
  </si>
  <si>
    <t>p</t>
  </si>
  <si>
    <t xml:space="preserve">NANCY ESTHER MERCEDES CONTRERAS </t>
  </si>
  <si>
    <t>OFICINA REGIONAL ESTE</t>
  </si>
  <si>
    <t>CLARIBEL GERONIMO POOL</t>
  </si>
  <si>
    <t>CELIA MIGUEL BERROA</t>
  </si>
  <si>
    <t>GLORIA MARIA MEJIA GOMEZ</t>
  </si>
  <si>
    <t xml:space="preserve">MELISSA CAROLINA CANTO SANTANA </t>
  </si>
  <si>
    <t xml:space="preserve">TOTAL GENERAL </t>
  </si>
  <si>
    <t>Preparado por:</t>
  </si>
  <si>
    <t>Aprobado:</t>
  </si>
  <si>
    <t xml:space="preserve">           Aprobado por:</t>
  </si>
  <si>
    <t xml:space="preserve">    Responsable de Nómina</t>
  </si>
  <si>
    <t>Responsable Financiero</t>
  </si>
  <si>
    <t>NOMBRE</t>
  </si>
  <si>
    <t xml:space="preserve">FUNCION </t>
  </si>
  <si>
    <t>DESDE</t>
  </si>
  <si>
    <t>HASTA</t>
  </si>
  <si>
    <t>SUELDO BRUTO (RD$)</t>
  </si>
  <si>
    <t>TOTALl ING.</t>
  </si>
  <si>
    <t>IVAN CRUZ DARDENNE</t>
  </si>
  <si>
    <t>DIRECCIÓN DE PLANIFICACIÓN Y DESARROLLO</t>
  </si>
  <si>
    <t>DIRECTOR DE PLANIFICACIÓN Y DESARROLLO</t>
  </si>
  <si>
    <t>TEMPORAL CARGO DE CARRERA</t>
  </si>
  <si>
    <t>YEUDY GIOVANNY MALDONADO BAEZ</t>
  </si>
  <si>
    <t>ANALISTA DE COOPERACION INTERNACIONAL</t>
  </si>
  <si>
    <t>CARLOS ROBERTO ROSADO ROMERO</t>
  </si>
  <si>
    <t>JOVANNY PEREZ GERONIMO</t>
  </si>
  <si>
    <t xml:space="preserve">DEPARTAMENTO DE CALIDAD EN LA GESTION </t>
  </si>
  <si>
    <t>YSLEN AMAISA SILVERIO CASTILLO</t>
  </si>
  <si>
    <t>JULIA ADRIANA SANCHEZ MONTERO</t>
  </si>
  <si>
    <t>ENCARGADA DE DESARROLLO INSTITUCIONAL</t>
  </si>
  <si>
    <t>HARLIN ABIGAL SUERO SILVERIO</t>
  </si>
  <si>
    <t>JOEL ANTONIO RODRIGUEZ MORILLO</t>
  </si>
  <si>
    <t xml:space="preserve">DEPARTAMENTO DE FORMULACION, MONITOREO Y EVALUACION DE PPP </t>
  </si>
  <si>
    <t xml:space="preserve">ANALISTA DE PLANIFICACION </t>
  </si>
  <si>
    <t>GEORGINA CARRASCO CEPEDA</t>
  </si>
  <si>
    <t>TÉCNICO DE PLANIFICACIÓN</t>
  </si>
  <si>
    <t>KRISHNA RAFAEL GUZMAN</t>
  </si>
  <si>
    <t>DEPARTAMENTO DE ELABORACION DE ELABORACION DE DOCUMENTOS LEGALES</t>
  </si>
  <si>
    <t>ENCARGADO DEPARTAMENTO DE ELABORACIÓN DE DOCUMENTOS LEGALES</t>
  </si>
  <si>
    <t>DEPARTAMENTO DE LITIGIOS DIGEIG</t>
  </si>
  <si>
    <t xml:space="preserve">ENCARGADA DEPARTAMENTO DE LITIGIOS </t>
  </si>
  <si>
    <t>LILIAM ELIZABETH BAEZ DE GOMEZ</t>
  </si>
  <si>
    <t>ENCARGADA DE REGISTRO, CONTROL Y NÓMINA</t>
  </si>
  <si>
    <t>ELIEZER RAMIREZ SAMBOY</t>
  </si>
  <si>
    <t>TECNICO DE RECURSOS HUMANOS</t>
  </si>
  <si>
    <t>SULEIDIZ REYNOSO MENDEZ</t>
  </si>
  <si>
    <t>DEPARTAMENTO DE EVALUACIÓN DEL DESEMPEÑO Y CAPACITACIÓN</t>
  </si>
  <si>
    <t xml:space="preserve">ENCARGADO DE EVALUACIÓN DEL DESEMPEÑO Y CAPACITACIÓN </t>
  </si>
  <si>
    <t>ANA MERIDA CASTILLO QUEVEDO</t>
  </si>
  <si>
    <t>DIRECCION DE RECURSOS HUMANOS</t>
  </si>
  <si>
    <t>DIRECTORA DE RECURSOS HUMANOS</t>
  </si>
  <si>
    <t>ANDRES ALEJANDRO ACEVEDO LLUBERES</t>
  </si>
  <si>
    <t>ANALISTA DE RECURSOS HUMANOS</t>
  </si>
  <si>
    <t>PAOLA CABRERA VASQUEZ</t>
  </si>
  <si>
    <t>MARCOS MIGUEL LEONARDO TERRERO</t>
  </si>
  <si>
    <t>TECNICO DE COMUNICACIONES</t>
  </si>
  <si>
    <t>MARIA JOSE PANTALEON READ</t>
  </si>
  <si>
    <t>DEPARTAMENTO DE COMUNICACIÓN DIGITAL</t>
  </si>
  <si>
    <t>DISEÑADOR GRAFICO</t>
  </si>
  <si>
    <t>ENILDA NATALY TEJADA GARCIA</t>
  </si>
  <si>
    <t>YAFREISY HERNANDEZ POLANCO</t>
  </si>
  <si>
    <t>CARLOS JOSE GARCIA NINA</t>
  </si>
  <si>
    <t>JUAN RAMON MONTILLA SANCHEZ</t>
  </si>
  <si>
    <t>ENCARGADO DEL DEPARTAMENTO DE DESARROLLO E IMPLEMENTACIÓN DE SISTEMAS</t>
  </si>
  <si>
    <t>JOSUE RAMON ZORRILLA PEÑA</t>
  </si>
  <si>
    <t>LUIS DANIEL SANTANA MERCADO</t>
  </si>
  <si>
    <t>KELVIN JONATHAN OSORIA</t>
  </si>
  <si>
    <t>SOPORTE TÉCNICO INFORMATICO</t>
  </si>
  <si>
    <t>ONEIEL VALDEZ ALEJO</t>
  </si>
  <si>
    <t>SOPORTE DE MESA DE AYUDA</t>
  </si>
  <si>
    <t>ESTHEFANIA FELIX BATISTA</t>
  </si>
  <si>
    <t>DIRECTORA  ADMINISTRATIVO</t>
  </si>
  <si>
    <t xml:space="preserve">JOSE SIME CANDELARIO                                          </t>
  </si>
  <si>
    <t xml:space="preserve">DIRECCIÓN FINANCIERA </t>
  </si>
  <si>
    <t>DIRECTOR FINANCIERO</t>
  </si>
  <si>
    <t xml:space="preserve">FLAVIA CAROLINA ABREU PEÑA                             </t>
  </si>
  <si>
    <t xml:space="preserve">DEPARTAMENTO DE CONTABILIDAD </t>
  </si>
  <si>
    <t>ENCARGADA DEPARTAMENTO DE CONTABILIDAD</t>
  </si>
  <si>
    <t xml:space="preserve">WANDER JOSUE PEÑA NAVARRO                          </t>
  </si>
  <si>
    <t xml:space="preserve">DEPARTAMENTO DE PRESUPUESTO </t>
  </si>
  <si>
    <t>JUAN CARLOS GONZALEZ REYES</t>
  </si>
  <si>
    <t>CONTADOR</t>
  </si>
  <si>
    <t xml:space="preserve">MARIA TERESA DE LA CRUZ CONCEPCION </t>
  </si>
  <si>
    <t>MARLYN RODRIGUEZ GOMEZ</t>
  </si>
  <si>
    <t>ENCARGADO DEPARTAMENTO SERVICIOS GENERALES</t>
  </si>
  <si>
    <t>MOISES ELIAS TAVERAS BICHARA</t>
  </si>
  <si>
    <t>DEPARTAMENTO DE COMPRAS Y CONTRATACIONES</t>
  </si>
  <si>
    <t>INES KARINA HERRERA DE RODRIGUES</t>
  </si>
  <si>
    <t>TÉCNICO EN ARCHIVISTICA</t>
  </si>
  <si>
    <t>DIOMEDES ALEJO GOMEZ</t>
  </si>
  <si>
    <t>ALTAGRACIA PERALTA PIRON</t>
  </si>
  <si>
    <t>ANALISTA DE COMPRAS Y CONTRATACONES</t>
  </si>
  <si>
    <t>PATRICIA MASSIEL POLANCO HERNANDEZ</t>
  </si>
  <si>
    <t>ENCARGADO (A) DE DIVISIÓN DE ADMINISTRACIÓN DE OAI</t>
  </si>
  <si>
    <t>l</t>
  </si>
  <si>
    <t>NICHOLSON COLON SENA</t>
  </si>
  <si>
    <t>YOHANDY YUDELKA PERALTA TAPIA</t>
  </si>
  <si>
    <t xml:space="preserve">DEPARTAMENTO DE GESTION PUBLICA TRANSPARENTE </t>
  </si>
  <si>
    <t>BRAULIO ANTONIO POLANCO</t>
  </si>
  <si>
    <t xml:space="preserve">IVELISSE RODRIGUEZ PORTORREAL </t>
  </si>
  <si>
    <t xml:space="preserve">NICOLE ARALISI SANCHEZ FELIZ </t>
  </si>
  <si>
    <t>HIDEKI RAFAEL SARMIENTO ARIYAMA</t>
  </si>
  <si>
    <t>DEPARTAMENTO DE GOBIERNO ABIERTO</t>
  </si>
  <si>
    <t>MARCELLE VIOLETA HERRERA CONTIN</t>
  </si>
  <si>
    <t>MARILEYDA CABRERA CIRIACO</t>
  </si>
  <si>
    <t>GLENNY ROSANNA VILLANUEVA CARTY</t>
  </si>
  <si>
    <t>ENCARGADA DEPARTAMENTO ÉTICA PUBLICA</t>
  </si>
  <si>
    <t>JOSE LUIS ALMONTE RAMIREZ</t>
  </si>
  <si>
    <t>ANALISTA DE COMISIONES DE ÉTICA PUBLICA</t>
  </si>
  <si>
    <t>ROSA HAYDEE ROSARIO CORNIEL</t>
  </si>
  <si>
    <t>DEPARTAMENTO DE SISTEMAS DE INTEGRIDAD GUBERNAMENTAL</t>
  </si>
  <si>
    <t>ALTAGRACIA MARGARITA  LANDESTOY PIMENTEL</t>
  </si>
  <si>
    <t>CARLOS MANUEL CARMONA SEGURA</t>
  </si>
  <si>
    <t>OLINDA DE LOS SANTOS</t>
  </si>
  <si>
    <t>HILARI MERCEDES BRITO</t>
  </si>
  <si>
    <t>ANALISTA DE SEGUIMIENTO SISTEMA DE INTEGRIDAD GUBERNAMENTAL</t>
  </si>
  <si>
    <t>CLEOPATRA TAVARES PEREZ</t>
  </si>
  <si>
    <t>EMELY MIGUELINA JIMENEZ VANDERPOOL</t>
  </si>
  <si>
    <t>JOSHUA FACUNDO HERNANDEZ GARCIA</t>
  </si>
  <si>
    <t>ESTRELLA MARIA MENDEZ SOSA</t>
  </si>
  <si>
    <t>ERIMAIKE DE JESUS VELAZQUEZ POLANCO</t>
  </si>
  <si>
    <t>CESIA EUNICE CUEVAS FERRERAS</t>
  </si>
  <si>
    <t>DAVIANA JOSEFINA BELLO YAPORT</t>
  </si>
  <si>
    <t>JOSE ANTONIO ALMONTE RAMIREZ</t>
  </si>
  <si>
    <t>MELINDA MIGUELINA BELLO FLORES</t>
  </si>
  <si>
    <t>GUARIONEX VIRGILIO QUEZADA MENDOZA</t>
  </si>
  <si>
    <t>OFICINA REGIONAL ESTE- DIGEIG</t>
  </si>
  <si>
    <t>Aprobado por:</t>
  </si>
  <si>
    <t>Responsable de nómina</t>
  </si>
  <si>
    <t>Responsable de la Institución</t>
  </si>
  <si>
    <t>DEPARTAMENTO</t>
  </si>
  <si>
    <t>Otros Ing.</t>
  </si>
  <si>
    <t>Total Ing.</t>
  </si>
  <si>
    <t>Otros Desc.</t>
  </si>
  <si>
    <t>Total Desc.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</si>
  <si>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</si>
  <si>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</si>
  <si>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</si>
  <si>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</si>
  <si>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</si>
  <si>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</si>
  <si>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</si>
  <si>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</si>
  <si>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006</t>
  </si>
  <si>
    <t>MILITAR007</t>
  </si>
  <si>
    <t>MILITAR008</t>
  </si>
  <si>
    <t>MILITAR010</t>
  </si>
  <si>
    <t xml:space="preserve">  Responsable de nómina</t>
  </si>
  <si>
    <t xml:space="preserve">   Responsable Financiero</t>
  </si>
  <si>
    <t>CAPITULO:  0201     SUBCAPTULO: 06     DAF:01     UE:008     PROGRAMA: 16     SUBPROGRAMA: 02     PROYECTO: 0     ACTIVIDAD:001     CUENTA: 2.1.1.2.11     FONDO:0100</t>
  </si>
  <si>
    <t>DIRECCIÓN DE TRANSPARENCIA Y GOBIERNO ABIERTO</t>
  </si>
  <si>
    <t>DIRECTORA DE TRANSPARENCIA Y GOBIERNO ABIERTO</t>
  </si>
  <si>
    <t>TECNICO EN CALIDAD EN LA GESTION</t>
  </si>
  <si>
    <t>MICHEL MARLENNY JAVIER</t>
  </si>
  <si>
    <t xml:space="preserve">DEPARTAMENTO DE EVALUACION DEL DESEMPEÑO Y CAPAPCITACION </t>
  </si>
  <si>
    <t xml:space="preserve">DEPARTAMENTO DE RELACIONES PUBLICAS </t>
  </si>
  <si>
    <t>PERIODISTA</t>
  </si>
  <si>
    <t>MARIA INES PEREZ MENDEZ DE DE LEON</t>
  </si>
  <si>
    <t>DIVISION DE MONITOREO DE PORTALES DE TRANSPARENCIA</t>
  </si>
  <si>
    <t>ABOGADO DE INVESTIGACION DE DENUNCIAS</t>
  </si>
  <si>
    <t>DIRECCION</t>
  </si>
  <si>
    <t>GENERO</t>
  </si>
  <si>
    <t>NO</t>
  </si>
  <si>
    <t>Nomina</t>
  </si>
  <si>
    <t>Sueldo Bruto (RD$)</t>
  </si>
  <si>
    <t>Neto</t>
  </si>
  <si>
    <t>LAURA AMELIA ECHAVARRIA JOAQUIN</t>
  </si>
  <si>
    <t>DIRECTORA DE  DESPACHO</t>
  </si>
  <si>
    <t>Nomina Fijos</t>
  </si>
  <si>
    <t>YOVANNY ALEXANDER DIAZ MENDOZA</t>
  </si>
  <si>
    <t>ASESOR JURIDICO</t>
  </si>
  <si>
    <t>RESPONSABLE ACCESO A LA INFORMACION</t>
  </si>
  <si>
    <t>AUXILIAR OFICINA DE ACCESO A LA INFORMACION</t>
  </si>
  <si>
    <t>ESTATUTO SIMPLIFICADO</t>
  </si>
  <si>
    <t>MENSAJERO INTERNO</t>
  </si>
  <si>
    <t>DIRECCION EJECUTIVA</t>
  </si>
  <si>
    <t>JEISSI MARIA DIAZ ALCANTARA</t>
  </si>
  <si>
    <t>DIRECCION DE PLANIFICACION Y DESARROLLO</t>
  </si>
  <si>
    <t>ANALISTA PLANIFICACION</t>
  </si>
  <si>
    <t>DIRECCION JURUDICA</t>
  </si>
  <si>
    <t>ASISTENTE</t>
  </si>
  <si>
    <t>NALDA YALINA LIZARDO ZORRILLA</t>
  </si>
  <si>
    <t>AMELIA MERCEDES RAMIREZ GARCIA</t>
  </si>
  <si>
    <t>WILLY JOEL GARCIA REYNOSO</t>
  </si>
  <si>
    <t>LUISA SUJEIRY ZORRILLA GALVA</t>
  </si>
  <si>
    <t xml:space="preserve">AUXILIAR ADMINISTRATIVO </t>
  </si>
  <si>
    <t>JORGE LUIS ESPINOSA YSABEL</t>
  </si>
  <si>
    <t>ANALISTA DE COMUNICACIONES</t>
  </si>
  <si>
    <t>TECNICO AUDIOVISUAL</t>
  </si>
  <si>
    <t>ISAEL ALBERTO VALDEZ LARA</t>
  </si>
  <si>
    <t>WEBMASTER</t>
  </si>
  <si>
    <t>ANGEL JUNIOR REYNOSO</t>
  </si>
  <si>
    <t>DIRECCION DE TECNOLOGIAS DE LA INFORMACION Y COMUNICACIÓN</t>
  </si>
  <si>
    <t>JAN CARLOS GARCIA RAMIREZ</t>
  </si>
  <si>
    <t>EVELIN SHAIRY QUEZADA CUEVAS</t>
  </si>
  <si>
    <t>ALINA CRUZ DE VARGAS</t>
  </si>
  <si>
    <t>TECNICO ADMINISTRATIVO</t>
  </si>
  <si>
    <t>TECNICO DE CONTROL DE BIENES</t>
  </si>
  <si>
    <t>MARILEIMI MIRANDA RIJO</t>
  </si>
  <si>
    <t>AUXILIAR DE ALMACEN Y SUMINISTRO</t>
  </si>
  <si>
    <t>VICTOR SALVADOR PICHARDO DE LOS SANTOS</t>
  </si>
  <si>
    <t>AUXILIAR MANTENIMIENTO</t>
  </si>
  <si>
    <t>MENSAJERO MOTORIZADO</t>
  </si>
  <si>
    <t>RAMONA ALTAGRACIA DURAN VASQUEZ</t>
  </si>
  <si>
    <t>ELIXANDRA ARVELO</t>
  </si>
  <si>
    <t>DIRECCION DE TRANSPARENCIA Y GOBIERNO ABIERTO</t>
  </si>
  <si>
    <t>ENCARGADA DIVISION ADMINISTRACION DE OAI</t>
  </si>
  <si>
    <t>COORDINADORA</t>
  </si>
  <si>
    <t>ANA LUISA FELIX FELIPE</t>
  </si>
  <si>
    <t>TECNICO DE MONITOREO DE LAS OAI Y PORTALES DE TRANSPARENCIA</t>
  </si>
  <si>
    <t>MARLEN REYNOSO JIMENEZ</t>
  </si>
  <si>
    <t>MIOSOTIS ALTAGRACIA COSTE REYES</t>
  </si>
  <si>
    <t xml:space="preserve"> DIRECCION DE PROMOCION Y CAPACITACION EN ETICA Y TRANSPARENCIA</t>
  </si>
  <si>
    <t>ENCARGADO DEPARTAMENTO DE PROMOCION</t>
  </si>
  <si>
    <t>ANALISTA DE CAPACITACION Y DESRROLLO</t>
  </si>
  <si>
    <t>SHERBIN LETICIA RIVAS PEREZ</t>
  </si>
  <si>
    <t>DIRECCION ETICA E INTEGRIDAD GUBERNAMENTAL</t>
  </si>
  <si>
    <t xml:space="preserve">ANALISTA DE COMISIONES DE ETICA PUBLICA </t>
  </si>
  <si>
    <t>TEODORA CASTRO DE LA ROSA</t>
  </si>
  <si>
    <t>ALBIDA MERCEDES SEGURA BATISTA</t>
  </si>
  <si>
    <t>SENYACE ORTIZ ANGELES</t>
  </si>
  <si>
    <t>WENDY RAFAELINA LOPEZ TAPIA</t>
  </si>
  <si>
    <t>ARTURINA BRITO HERNANDEZ</t>
  </si>
  <si>
    <t>ASISTENTE EJECUTIVA</t>
  </si>
  <si>
    <t>SANTA JOSEFINA MARTINEZ JAVIER</t>
  </si>
  <si>
    <t>NAUEL BOURTOKAN ZAHOURY</t>
  </si>
  <si>
    <t>DIRECCION DE INVESTIGACION Y SEGUIMIENTO DE DENUNCIAS</t>
  </si>
  <si>
    <t>DIRECTORA DE INVESTIGACION Y SEGUIMIENTO DE DENUNCIAS</t>
  </si>
  <si>
    <t>VANESSA AMLAFY LUZON ENCARNACION</t>
  </si>
  <si>
    <t>YEIRIS BERDALIS FELIZ HICIANO</t>
  </si>
  <si>
    <t>AUXILIAR ADMINISTRATIVO i}</t>
  </si>
  <si>
    <t>CRISTINA MARIA DE L VARGAS FERNANDEZ</t>
  </si>
  <si>
    <t>ABOGADO (A) I</t>
  </si>
  <si>
    <t>FRANGELY LOPEZ MARTINEZ</t>
  </si>
  <si>
    <t>JOVANNY MARCELO PEREZ TAVAREZ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</si>
  <si>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</si>
  <si>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</si>
  <si>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</si>
  <si>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</si>
  <si>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</si>
  <si>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</si>
  <si>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</si>
  <si>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</si>
  <si>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</si>
  <si>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</si>
  <si>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</si>
  <si>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</si>
  <si>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</si>
  <si>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</si>
  <si>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</si>
  <si>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</si>
  <si>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</si>
  <si>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</si>
  <si>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</si>
  <si>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</si>
  <si>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</si>
  <si>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</si>
  <si>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</si>
  <si>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GADY GABRIEL SUAZO FERMIN</t>
  </si>
  <si>
    <t>DIRECTOR TIC</t>
  </si>
  <si>
    <t>ANA ISABEL DIAZ CESPEDES</t>
  </si>
  <si>
    <t>ENCARGADA DEPARTAMENTO SERVICIOS TIC</t>
  </si>
  <si>
    <t>ANALISTA SISTEMAS INFORMATICOS</t>
  </si>
  <si>
    <t>ROBERTO EMILIO ESQUEA MENDEZ</t>
  </si>
  <si>
    <t>SOPORTE A USUARIO</t>
  </si>
  <si>
    <t>CRISTOPHER ENMANUEL ZAIZ ORTEGA</t>
  </si>
  <si>
    <t>TECNICO EN PROGRAMACION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</si>
  <si>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</si>
  <si>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</si>
  <si>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</si>
  <si>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</si>
  <si>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</si>
  <si>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</si>
  <si>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</si>
  <si>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</si>
  <si>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</si>
  <si>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</si>
  <si>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</si>
  <si>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INES KARINA HERRERA FAJARDO</t>
  </si>
  <si>
    <t>TECNICO EN ARCHIVISTICA</t>
  </si>
  <si>
    <t>LAURA SAIRA FERNANDEZ FIGUEROA</t>
  </si>
  <si>
    <t>TECNICO EN COMPRAS Y CONTRATACIONES</t>
  </si>
  <si>
    <t>CINDY MARIA REINOSO VALVERDE</t>
  </si>
  <si>
    <t>EDELINA MASSIEL ROBLES BATISTA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</si>
  <si>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</si>
  <si>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</si>
  <si>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</si>
  <si>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</si>
  <si>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</si>
  <si>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</si>
  <si>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</si>
  <si>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</si>
  <si>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CLARITZA ARISLEYDA POLANCO</t>
  </si>
  <si>
    <t>JHONATAN LARA CESPEDES</t>
  </si>
  <si>
    <t>TECNICO MONITOREO OAI Y PORTALES DE TRANSPARENCIA</t>
  </si>
  <si>
    <t>PEDRO MIGUEL FIGUEROA DOMINGUEZ</t>
  </si>
  <si>
    <t>ROSSANNA ELIZABETH DALMASI DE LO SANTOS</t>
  </si>
  <si>
    <t>Nomina Tramite de Pension</t>
  </si>
  <si>
    <t>Nomina Interinato</t>
  </si>
  <si>
    <t>ENCARGADA DEPARTAMENTO DE GESTIÓN PUBLICA TRANSPARENTE</t>
  </si>
  <si>
    <t>MOISES FABIAN PEÑA SOTO</t>
  </si>
  <si>
    <t>DIRECCIÓN GENERAL</t>
  </si>
  <si>
    <t xml:space="preserve">DIRECCIÓN DE PLANIFICACION Y DESARROLLO </t>
  </si>
  <si>
    <t>DIRECCIÓN FINANCIERA</t>
  </si>
  <si>
    <t>JOCELIN GARCIA HILARIO</t>
  </si>
  <si>
    <t>JUAN MIGUEL PAYANO DE LA CRUZ</t>
  </si>
  <si>
    <t>SUPERVISOR DE TRANSPORTACION</t>
  </si>
  <si>
    <t>AYUDANTE MANTENIMIENTO</t>
  </si>
  <si>
    <t>DEPARTAMENTO DE GESTIÓN PUBLICA TRANSPARENTE</t>
  </si>
  <si>
    <t>WEIRY GUADALUPE ROSA PEÑA</t>
  </si>
  <si>
    <t xml:space="preserve">JAIRO JESUS TOLENTINO DE LEON </t>
  </si>
  <si>
    <t>CAPITULO:  0201     SUBCAPTULO: 06     DAF:01     UE:008     PROGRAMA: 16     SUBPROGRAMA: 02     PROYECTO: 0     ACTIVIDAD:001     CUENTA: 2.1.2.2.05     FONDO:0100</t>
  </si>
  <si>
    <t>DEPARTAMENTO DE PROTOCOLO Y EVENTOS</t>
  </si>
  <si>
    <t>CAPITULO:  0201     SUBCAPTULO: 06     DAF:01     UE:008     PROGRAMA: 16     SUBPROGRAMA: 02     PROYECTO: 0     ACTIVIDAD:002     CUENTA: 2.1.1.2.03     FONDO:0100</t>
  </si>
  <si>
    <t>ENCARGADO DE DEPARTAMENTO DE PRESUPUESTO</t>
  </si>
  <si>
    <t>CAPITULO:  0201     SUBCAPTULO: 06     DAF:01     UE:008     PROGRAMA: 16     SUBPROGRAMA: 02     PROYECTO: 0     ACTIVIDAD:001 /002    CUENTA: 2.1.1.1.01     FONDO:0100.</t>
  </si>
  <si>
    <t>ACTIVIDAD</t>
  </si>
  <si>
    <t>001</t>
  </si>
  <si>
    <t>002</t>
  </si>
  <si>
    <t xml:space="preserve">ACTIVIDAD </t>
  </si>
  <si>
    <t>CAPITULO:  0201     SUBCAPTULO: 06     DAF:01     UE:008     PROGRAMA: 16     SUBPROGRAMA: 02     PROYECTO: 0     ACTIVIDAD:001/002     CUENTA: 2.1.1.2.08     FONDO:0100.</t>
  </si>
  <si>
    <t>SAHONY MARIEL GUZMAN FERRER</t>
  </si>
  <si>
    <t xml:space="preserve">CORAIMA CAROLINA GERONIMO CUSTODIO </t>
  </si>
  <si>
    <t>COORDINADOR DE CONFLICTOS DE INTERESES</t>
  </si>
  <si>
    <t>ENCARGADA DEPARTAMENTO DE SEGUIMIENTO DE DENUNCIAS (INTERINATO)</t>
  </si>
  <si>
    <t>JESUS MARIA RODRIGUEZ CUEVAS</t>
  </si>
  <si>
    <t xml:space="preserve">ENCARGADO DEPARTAMENTO DE FORMULACION, MONITOREO Y EVALUACION DE PPP </t>
  </si>
  <si>
    <t>TÉCNICO EN  COMPRAS Y CONTRATACONES</t>
  </si>
  <si>
    <t>ANALISTA DE CAPACITACIÓN Y PROMOCION</t>
  </si>
  <si>
    <t>ENCARGADO DEPARTAMENTO DE CALIDAD EN LA GESTIÓN</t>
  </si>
  <si>
    <t>ENCARGADO OFICINA REGIONAL ESTE</t>
  </si>
  <si>
    <t>ENCARGADO DIVISION MONITOREO DE PORTALES DE TRANSPARENCIA</t>
  </si>
  <si>
    <t>DIRECCIÓN DE ÉTICA E INTEGRIDAD GUBERNAMENTAL</t>
  </si>
  <si>
    <t xml:space="preserve">DIRECCIÓN DE ÉTICA E INTEGRIDAD GUBERNAMENTAL </t>
  </si>
  <si>
    <t>DIRECTOR DE ÉTICA E INTEGRIDAD GUBERNAMENTAL</t>
  </si>
  <si>
    <t>DEPARTAMENTO DE ÉTICA PUBLICA</t>
  </si>
  <si>
    <t>DIVISION DE COMISIONES DE ÉTICA PUBLICA</t>
  </si>
  <si>
    <t>ENCARGADO (A) DIVISION COMISIONES DE ÉTICA PUBLICA</t>
  </si>
  <si>
    <t>AUXILIAR ADMINISTRATIVO (A)</t>
  </si>
  <si>
    <t>ANALISTA DE PLANIFICACIÓN</t>
  </si>
  <si>
    <t>ANALISTA DE RECURSOS HUMANOS (INTERINATO)</t>
  </si>
  <si>
    <t>ENCARGADA DEPARTAMENTO DE PROTOCOLO Y EVENTOS (INTERINATO)</t>
  </si>
  <si>
    <t>PERIODISTA (INTERINATO)</t>
  </si>
  <si>
    <t>TÉCNICO EN CALIDAD EN LA GESTION (INTERINATO)</t>
  </si>
  <si>
    <t>TÉCNICO DE RECURSOS HUMANOS (INTERINATO)</t>
  </si>
  <si>
    <t>TÉCNICO ARCHIVISTICA</t>
  </si>
  <si>
    <t>COORDINADOR ADMINISTRATIVO (INTERINATO)</t>
  </si>
  <si>
    <t>DIRECTORA DE TRANSPARENCIA Y GOBIERNO ABIERTO (INTERINATO)</t>
  </si>
  <si>
    <t>ASESOR (A)</t>
  </si>
  <si>
    <t>DIRECCIÓN DE TRANSPARENCIA Y GOBIERNO ABIERTO DIGEIG</t>
  </si>
  <si>
    <t>ENCARGADA DEPARTAMENTO DE GESTIÓN PUBLICA TRANSPARENTE (SUPLENCIA)</t>
  </si>
  <si>
    <t>ENCARGADO DIVISION MONITOREO DE PORTALES DE TRANSPARENCIA (INTERINATO)</t>
  </si>
  <si>
    <t>DIRECCIÓN DE RECURSOS HUMANOS</t>
  </si>
  <si>
    <t xml:space="preserve">DIRECCIÓN DE TRANSPARENCIA Y GOBIERNO ABIERTO </t>
  </si>
  <si>
    <t xml:space="preserve">ANALISTA CALIDAD EN LA GESTION </t>
  </si>
  <si>
    <t>REPORTE DE NÓMINA</t>
  </si>
  <si>
    <t>DEPARTAMENTO DE REGISTRO, CONTROL Y NÓMINA</t>
  </si>
  <si>
    <t>DEPARTAMENTO DE REGISTRO , CONTROL Y NÓMINA</t>
  </si>
  <si>
    <t>TÉCNICO DE RECURSOS HUMANOS</t>
  </si>
  <si>
    <t>TÉCNICO DE PROGRAMACION</t>
  </si>
  <si>
    <t>TÉCNICO CONTABILIDAD</t>
  </si>
  <si>
    <t>TÉCNICO DE DATOS  ABIERTO</t>
  </si>
  <si>
    <t xml:space="preserve">OFICINA DE ACCESO A LA INFORMACIÓN </t>
  </si>
  <si>
    <t xml:space="preserve">DIRECCIÓN DE TECNOLOGIA DE LA INFORMACIÓN Y COMUNICACIÓN </t>
  </si>
  <si>
    <t xml:space="preserve">DIRECCIÓN DE COMUNICACIÓNES </t>
  </si>
  <si>
    <t>DIRECTORA COMUNICACIÓNES</t>
  </si>
  <si>
    <t>ENCARGADA DEPARTAMENTO COMUNICACIÓN DIGITAL</t>
  </si>
  <si>
    <t xml:space="preserve">DIRECCIÓN DE TECNOLOGIAS DE LA INFORMACIÓN Y COMUNICACIÓN </t>
  </si>
  <si>
    <t xml:space="preserve">DIRECTOR TECNOLOGIA DE LA INFORMACIÓN Y COMUNICACIÓN </t>
  </si>
  <si>
    <t>DIRECCIÓN DE COMUNICACIÓNES</t>
  </si>
  <si>
    <t xml:space="preserve">TÉCNICO EN COMUNICACIÓNES </t>
  </si>
  <si>
    <t>DEPARTAMENTO DE ADMINISTRACIÓN DE SERVICIOS TIC</t>
  </si>
  <si>
    <t>ENCARGADO DEPARTAMENTO DE ADMINISTRACIÓN DE SERVICIOS TIC</t>
  </si>
  <si>
    <t>DIVISION DE ADMINISTRACIÓN DE OAI</t>
  </si>
  <si>
    <t>DEPARTAMENTO DE DESARROLLO E IMPLEMENTACIÓN DE SISTEMAS</t>
  </si>
  <si>
    <t xml:space="preserve">ANALISTA DE SISTEMAS INFORMATICOS </t>
  </si>
  <si>
    <t>DEPARTAMENTO DE DESARROLLO E IMPLEMENTACIÓN DE SISTEMA</t>
  </si>
  <si>
    <t>ENCARGADA DEPARTAMENTO DE SISTEMAS DE INTEGRIDAD GUBERNAMENTAL</t>
  </si>
  <si>
    <t>ENCARGADA DEPARTAMENTO DE INVESTIGACIÓN DE DENUNCIAS</t>
  </si>
  <si>
    <t xml:space="preserve">ENCARGADA DEPARTAMENTO DE PROTOCOLO Y EVENTOS </t>
  </si>
  <si>
    <t>ENCARGADA DEPARTAMENTO DE SEGUIMIENTO DE DENUNCIAS</t>
  </si>
  <si>
    <t>TECNICO AUDIO VISUAL</t>
  </si>
  <si>
    <t>CONCEPTO PAGO SUELDO 000001 - FIJOS CORRESPONDIENTE AL MES DE JUNIO 2026</t>
  </si>
  <si>
    <t xml:space="preserve">           CONCEPTO PAGO SUELDO 000034 - EMPLEADOS TEMPORALES CORRESPONDIENTE AL MES DE JUNIO 2026</t>
  </si>
  <si>
    <t>CONCEPTO PAGO SUELDO 000007 - PERSONAL DE VIGILANCIA CORRESPONDIENTE AL MES DE JUNIO 2026</t>
  </si>
  <si>
    <t>CONCEPTO PAGO SUELDO 150-18 - INTERINATO CORRESPONDIENTE AL MES DE JUNIO 2026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</si>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</sst>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yy"/>
    <numFmt numFmtId="165" formatCode="#,##0.00_ ;\-#,##0.00\ "/>
    <numFmt numFmtId="166" formatCode="#,##0.0_ ;\-#,##0.0\ "/>
  </numFmts>
  <fonts count="26" x14ac:knownFonts="1">
    <font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name val="Arial"/>
      <family val="2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Times New Roma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Verdana"/>
      <family val="2"/>
    </font>
    <font>
      <sz val="12"/>
      <color theme="1"/>
      <name val="Times New Roman"/>
      <family val="2"/>
    </font>
    <font>
      <sz val="16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7">
    <xf numFmtId="0" fontId="0" fillId="0" borderId="0" xfId="0"/>
    <xf numFmtId="0" fontId="0" fillId="3" borderId="0" xfId="0" applyFill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4" fontId="2" fillId="4" borderId="2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wrapText="1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wrapText="1"/>
    </xf>
    <xf numFmtId="4" fontId="7" fillId="3" borderId="0" xfId="0" applyNumberFormat="1" applyFont="1" applyFill="1" applyAlignment="1">
      <alignment wrapText="1"/>
    </xf>
    <xf numFmtId="0" fontId="10" fillId="3" borderId="17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wrapText="1"/>
    </xf>
    <xf numFmtId="0" fontId="9" fillId="3" borderId="13" xfId="0" applyFont="1" applyFill="1" applyBorder="1"/>
    <xf numFmtId="0" fontId="9" fillId="3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39" fontId="7" fillId="3" borderId="1" xfId="1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4" fontId="7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horizontal="right" vertical="center"/>
    </xf>
    <xf numFmtId="39" fontId="7" fillId="3" borderId="1" xfId="1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4" fontId="9" fillId="2" borderId="5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4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 vertical="center"/>
    </xf>
    <xf numFmtId="0" fontId="9" fillId="3" borderId="13" xfId="0" applyFont="1" applyFill="1" applyBorder="1" applyAlignment="1">
      <alignment horizontal="right" vertic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3" borderId="0" xfId="0" applyNumberFormat="1" applyFont="1" applyFill="1"/>
    <xf numFmtId="49" fontId="10" fillId="2" borderId="5" xfId="0" applyNumberFormat="1" applyFont="1" applyFill="1" applyBorder="1" applyAlignment="1">
      <alignment vertical="center" wrapText="1"/>
    </xf>
    <xf numFmtId="49" fontId="9" fillId="2" borderId="22" xfId="0" applyNumberFormat="1" applyFont="1" applyFill="1" applyBorder="1" applyAlignment="1">
      <alignment vertical="center" wrapText="1"/>
    </xf>
    <xf numFmtId="49" fontId="7" fillId="3" borderId="0" xfId="0" applyNumberFormat="1" applyFont="1" applyFill="1"/>
    <xf numFmtId="49" fontId="9" fillId="3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4" fontId="7" fillId="3" borderId="18" xfId="0" applyNumberFormat="1" applyFont="1" applyFill="1" applyBorder="1" applyAlignment="1">
      <alignment horizontal="right" vertical="center" wrapText="1"/>
    </xf>
    <xf numFmtId="4" fontId="9" fillId="2" borderId="36" xfId="0" applyNumberFormat="1" applyFont="1" applyFill="1" applyBorder="1" applyAlignment="1">
      <alignment horizontal="right" vertical="center"/>
    </xf>
    <xf numFmtId="0" fontId="7" fillId="3" borderId="29" xfId="0" applyFont="1" applyFill="1" applyBorder="1"/>
    <xf numFmtId="0" fontId="8" fillId="3" borderId="29" xfId="0" applyFont="1" applyFill="1" applyBorder="1"/>
    <xf numFmtId="0" fontId="7" fillId="3" borderId="29" xfId="0" applyFont="1" applyFill="1" applyBorder="1" applyAlignment="1">
      <alignment vertical="center"/>
    </xf>
    <xf numFmtId="0" fontId="7" fillId="3" borderId="29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wrapText="1"/>
    </xf>
    <xf numFmtId="0" fontId="9" fillId="3" borderId="29" xfId="0" applyFont="1" applyFill="1" applyBorder="1"/>
    <xf numFmtId="0" fontId="12" fillId="3" borderId="29" xfId="0" applyFont="1" applyFill="1" applyBorder="1" applyAlignment="1">
      <alignment horizontal="center" vertical="center"/>
    </xf>
    <xf numFmtId="39" fontId="7" fillId="3" borderId="17" xfId="1" applyNumberFormat="1" applyFont="1" applyFill="1" applyBorder="1" applyAlignment="1">
      <alignment horizontal="center" vertical="center" wrapText="1"/>
    </xf>
    <xf numFmtId="39" fontId="7" fillId="3" borderId="29" xfId="1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wrapText="1"/>
    </xf>
    <xf numFmtId="49" fontId="7" fillId="7" borderId="12" xfId="0" applyNumberFormat="1" applyFont="1" applyFill="1" applyBorder="1" applyAlignment="1">
      <alignment horizontal="right" vertical="center" wrapText="1"/>
    </xf>
    <xf numFmtId="4" fontId="7" fillId="7" borderId="12" xfId="0" applyNumberFormat="1" applyFont="1" applyFill="1" applyBorder="1" applyAlignment="1">
      <alignment vertical="center" wrapText="1"/>
    </xf>
    <xf numFmtId="4" fontId="7" fillId="3" borderId="12" xfId="0" applyNumberFormat="1" applyFont="1" applyFill="1" applyBorder="1" applyAlignment="1">
      <alignment horizontal="right" vertical="center" wrapText="1"/>
    </xf>
    <xf numFmtId="4" fontId="7" fillId="3" borderId="12" xfId="1" applyNumberFormat="1" applyFont="1" applyFill="1" applyBorder="1" applyAlignment="1">
      <alignment horizontal="right" vertical="center" wrapText="1"/>
    </xf>
    <xf numFmtId="4" fontId="7" fillId="3" borderId="16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4" fontId="7" fillId="7" borderId="1" xfId="1" applyNumberFormat="1" applyFont="1" applyFill="1" applyBorder="1" applyAlignment="1">
      <alignment vertical="center" wrapText="1"/>
    </xf>
    <xf numFmtId="4" fontId="7" fillId="3" borderId="1" xfId="1" applyNumberFormat="1" applyFont="1" applyFill="1" applyBorder="1" applyAlignment="1">
      <alignment horizontal="right" vertical="center" wrapText="1"/>
    </xf>
    <xf numFmtId="4" fontId="7" fillId="3" borderId="18" xfId="1" applyNumberFormat="1" applyFont="1" applyFill="1" applyBorder="1" applyAlignment="1">
      <alignment horizontal="right" vertical="center" wrapText="1"/>
    </xf>
    <xf numFmtId="49" fontId="7" fillId="3" borderId="12" xfId="0" applyNumberFormat="1" applyFont="1" applyFill="1" applyBorder="1" applyAlignment="1">
      <alignment horizontal="right" vertical="center" wrapText="1"/>
    </xf>
    <xf numFmtId="4" fontId="7" fillId="3" borderId="1" xfId="1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right" vertical="center" wrapText="1"/>
    </xf>
    <xf numFmtId="0" fontId="11" fillId="3" borderId="29" xfId="0" applyFont="1" applyFill="1" applyBorder="1" applyAlignment="1">
      <alignment vertical="center" wrapText="1"/>
    </xf>
    <xf numFmtId="4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wrapText="1"/>
    </xf>
    <xf numFmtId="165" fontId="11" fillId="3" borderId="0" xfId="0" applyNumberFormat="1" applyFont="1" applyFill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15" fillId="0" borderId="0" xfId="0" applyFont="1" applyAlignment="1">
      <alignment wrapText="1"/>
    </xf>
    <xf numFmtId="0" fontId="15" fillId="3" borderId="0" xfId="0" applyFont="1" applyFill="1" applyAlignment="1">
      <alignment wrapText="1"/>
    </xf>
    <xf numFmtId="39" fontId="15" fillId="3" borderId="0" xfId="0" applyNumberFormat="1" applyFont="1" applyFill="1" applyAlignment="1">
      <alignment wrapText="1"/>
    </xf>
    <xf numFmtId="0" fontId="11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39" fontId="11" fillId="3" borderId="0" xfId="0" applyNumberFormat="1" applyFont="1" applyFill="1" applyAlignment="1">
      <alignment wrapText="1"/>
    </xf>
    <xf numFmtId="166" fontId="11" fillId="3" borderId="0" xfId="0" applyNumberFormat="1" applyFont="1" applyFill="1" applyAlignment="1">
      <alignment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4" fontId="10" fillId="2" borderId="11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0" fillId="3" borderId="33" xfId="0" applyFont="1" applyFill="1" applyBorder="1" applyAlignment="1">
      <alignment horizontal="center"/>
    </xf>
    <xf numFmtId="0" fontId="11" fillId="3" borderId="0" xfId="0" applyFont="1" applyFill="1"/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16" fillId="3" borderId="0" xfId="0" applyFont="1" applyFill="1"/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0" xfId="0" applyFont="1" applyFill="1"/>
    <xf numFmtId="0" fontId="19" fillId="3" borderId="0" xfId="0" applyFont="1" applyFill="1" applyAlignment="1">
      <alignment horizontal="center"/>
    </xf>
    <xf numFmtId="0" fontId="20" fillId="3" borderId="0" xfId="0" applyFont="1" applyFill="1"/>
    <xf numFmtId="0" fontId="21" fillId="3" borderId="0" xfId="0" applyFont="1" applyFill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2" fontId="22" fillId="3" borderId="1" xfId="0" applyNumberFormat="1" applyFont="1" applyFill="1" applyBorder="1" applyAlignment="1">
      <alignment horizontal="center" vertical="center" wrapText="1"/>
    </xf>
    <xf numFmtId="2" fontId="21" fillId="3" borderId="0" xfId="0" applyNumberFormat="1" applyFont="1" applyFill="1" applyAlignment="1">
      <alignment wrapText="1"/>
    </xf>
    <xf numFmtId="4" fontId="6" fillId="2" borderId="1" xfId="0" applyNumberFormat="1" applyFont="1" applyFill="1" applyBorder="1" applyAlignment="1">
      <alignment horizontal="center" vertical="center"/>
    </xf>
    <xf numFmtId="4" fontId="14" fillId="3" borderId="0" xfId="0" applyNumberFormat="1" applyFont="1" applyFill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3" borderId="13" xfId="0" applyFont="1" applyFill="1" applyBorder="1"/>
    <xf numFmtId="0" fontId="16" fillId="3" borderId="13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wrapText="1"/>
    </xf>
    <xf numFmtId="0" fontId="23" fillId="3" borderId="0" xfId="0" applyFont="1" applyFill="1" applyAlignment="1">
      <alignment horizontal="center" wrapText="1"/>
    </xf>
    <xf numFmtId="0" fontId="23" fillId="3" borderId="0" xfId="0" applyFont="1" applyFill="1" applyAlignment="1">
      <alignment wrapText="1"/>
    </xf>
    <xf numFmtId="0" fontId="22" fillId="3" borderId="0" xfId="0" applyFont="1" applyFill="1"/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 applyAlignment="1">
      <alignment horizontal="center"/>
    </xf>
    <xf numFmtId="49" fontId="22" fillId="3" borderId="0" xfId="0" applyNumberFormat="1" applyFont="1" applyFill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9" fontId="24" fillId="3" borderId="0" xfId="0" applyNumberFormat="1" applyFont="1" applyFill="1" applyAlignment="1">
      <alignment horizontal="center"/>
    </xf>
    <xf numFmtId="0" fontId="22" fillId="0" borderId="0" xfId="0" applyFont="1"/>
    <xf numFmtId="0" fontId="22" fillId="3" borderId="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4" fontId="22" fillId="0" borderId="12" xfId="0" applyNumberFormat="1" applyFont="1" applyBorder="1" applyAlignment="1">
      <alignment horizontal="center" vertical="center" wrapText="1"/>
    </xf>
    <xf numFmtId="2" fontId="22" fillId="0" borderId="12" xfId="0" applyNumberFormat="1" applyFont="1" applyBorder="1" applyAlignment="1">
      <alignment horizontal="center" vertical="center" wrapText="1"/>
    </xf>
    <xf numFmtId="4" fontId="22" fillId="0" borderId="32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2" fontId="22" fillId="0" borderId="7" xfId="0" applyNumberFormat="1" applyFont="1" applyBorder="1" applyAlignment="1">
      <alignment horizontal="center" vertical="center" wrapText="1"/>
    </xf>
    <xf numFmtId="4" fontId="22" fillId="0" borderId="35" xfId="0" applyNumberFormat="1" applyFont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 vertical="center"/>
    </xf>
    <xf numFmtId="49" fontId="22" fillId="3" borderId="0" xfId="0" applyNumberFormat="1" applyFont="1" applyFill="1" applyAlignment="1">
      <alignment horizontal="center" vertical="center"/>
    </xf>
    <xf numFmtId="0" fontId="22" fillId="3" borderId="14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25" fillId="3" borderId="0" xfId="0" applyFont="1" applyFill="1"/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2" borderId="23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972123</xdr:colOff>
      <xdr:row>1</xdr:row>
      <xdr:rowOff>8832</xdr:rowOff>
    </xdr:from>
    <xdr:ext cx="14407878" cy="2103903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9473" y="580332"/>
          <a:ext cx="14407878" cy="210390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2869515</xdr:colOff>
      <xdr:row>0</xdr:row>
      <xdr:rowOff>145521</xdr:rowOff>
    </xdr:from>
    <xdr:ext cx="13941108" cy="2035744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97890" y="145521"/>
          <a:ext cx="13941108" cy="20357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4122812</xdr:colOff>
      <xdr:row>2</xdr:row>
      <xdr:rowOff>17022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5625" y="398022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2233406</xdr:colOff>
      <xdr:row>2</xdr:row>
      <xdr:rowOff>103471</xdr:rowOff>
    </xdr:from>
    <xdr:ext cx="11195663" cy="1634841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6656" y="436846"/>
          <a:ext cx="11195663" cy="163484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P100" totalsRowShown="0" headerRowDxfId="40" dataDxfId="38" headerRowBorderDxfId="39" tableBorderDxfId="37" totalsRowBorderDxfId="36">
  <autoFilter ref="A9:P100" xr:uid="{4F16E2CA-8DFA-413F-B75C-6B708DB33A4D}"/>
  <sortState xmlns:xlrd2="http://schemas.microsoft.com/office/spreadsheetml/2017/richdata2" ref="A51:P52">
    <sortCondition descending="1" ref="B9:B100"/>
  </sortState>
  <tableColumns count="16">
    <tableColumn id="1" xr3:uid="{2D1FDF23-A6CD-4B08-831D-150DC438524B}" name="NO." dataDxfId="35"/>
    <tableColumn id="2" xr3:uid="{0911AB60-1AEE-4C76-B6FA-FEEBAC9DE9E0}" name="NOMBRE " dataDxfId="34"/>
    <tableColumn id="3" xr3:uid="{0E5E74B9-2532-4734-A066-909F638C9FE8}" name="DIRECCIÓN" dataDxfId="33"/>
    <tableColumn id="4" xr3:uid="{629D2E8A-41FF-4AC0-BC5A-AFED435EBE8B}" name="FUNCIÓN " dataDxfId="32"/>
    <tableColumn id="5" xr3:uid="{0346D2ED-814B-40AD-B7F8-086D4DCED3F7}" name="ESTATUS" dataDxfId="31"/>
    <tableColumn id="6" xr3:uid="{7A7AC81A-1510-4FC7-B3E9-2BFD14EA3CA4}" name="GÉNERO" dataDxfId="30"/>
    <tableColumn id="16" xr3:uid="{43615158-A3FD-469F-827E-AC53490E5EAB}" name="ACTIVIDAD" dataDxfId="29"/>
    <tableColumn id="7" xr3:uid="{40EA5192-1531-4277-B48D-84E1FAF65C85}" name="SUELDO BUTO (RD$)" dataDxfId="28"/>
    <tableColumn id="8" xr3:uid="{4D726066-E9E8-4517-988F-10B4AB7BB7A7}" name="OTROS ING." dataDxfId="27"/>
    <tableColumn id="9" xr3:uid="{A1F45CD2-E97E-42F0-BEAD-187F6E99DDB4}" name="TOTAL ING." dataDxfId="26">
      <calculatedColumnFormula>(Tabla54[[#This Row],[SUELDO BUTO (RD$)]]+Tabla54[[#This Row],[OTROS ING.]])</calculatedColumnFormula>
    </tableColumn>
    <tableColumn id="10" xr3:uid="{3342457D-D60D-4844-AFCB-41728102A053}" name="AFP" dataDxfId="25">
      <calculatedColumnFormula>H10*0.0287</calculatedColumnFormula>
    </tableColumn>
    <tableColumn id="11" xr3:uid="{7EC8035C-64DB-434B-A3C3-4A42FEC48BA5}" name="ISR" dataDxfId="24"/>
    <tableColumn id="12" xr3:uid="{855B8BDB-777F-4C1F-80AC-10ADD41E5C2B}" name="SFS" dataDxfId="23">
      <calculatedColumnFormula>H10*0.0304</calculatedColumnFormula>
    </tableColumn>
    <tableColumn id="13" xr3:uid="{D065E5A6-962F-4EF5-A1F4-4A9D24540AC0}" name="OTROS DESC." dataDxfId="22"/>
    <tableColumn id="14" xr3:uid="{739D597A-C402-4F9E-B982-12E56E077F34}" name="TOTAL DESC." dataDxfId="21">
      <calculatedColumnFormula>SUM(K10:N10)</calculatedColumnFormula>
    </tableColumn>
    <tableColumn id="15" xr3:uid="{B9A83536-F3DE-486B-86DD-9721265DEDEB}" name="NETO" dataDxfId="2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9:S75" totalsRowShown="0" headerRowDxfId="61" dataDxfId="60" tableBorderDxfId="59">
  <sortState xmlns:xlrd2="http://schemas.microsoft.com/office/spreadsheetml/2017/richdata2" ref="B10:S74">
    <sortCondition ref="B9:B74"/>
  </sortState>
  <tableColumns count="18">
    <tableColumn id="1" xr3:uid="{1D382DD1-7CCA-42ED-8BF7-18656596F5AB}" name="NO." dataDxfId="58"/>
    <tableColumn id="2" xr3:uid="{4B469384-2793-4566-B86D-E39E1DEC1537}" name="NOMBRE" dataDxfId="57"/>
    <tableColumn id="3" xr3:uid="{46D757EC-0044-4A71-B699-D1A5034ADD26}" name="DIRECCIÓN" dataDxfId="56"/>
    <tableColumn id="4" xr3:uid="{A0E81CBB-4577-4F5F-941A-B38DBFE33A01}" name="FUNCION " dataDxfId="55"/>
    <tableColumn id="5" xr3:uid="{D49E7DB5-64C6-4818-83EC-3AC6417C4098}" name="ESTATUS" dataDxfId="54"/>
    <tableColumn id="6" xr3:uid="{AE37C1B3-FCD3-4C25-A882-327673FAA7D6}" name="GÉNERO" dataDxfId="53"/>
    <tableColumn id="7" xr3:uid="{1780E0FA-99D1-406C-8DD6-54BCFE2DC0B2}" name="DESDE" dataDxfId="52"/>
    <tableColumn id="8" xr3:uid="{02A2575B-0FD3-4A96-A25A-7D937EE350B8}" name="HASTA" dataDxfId="51"/>
    <tableColumn id="18" xr3:uid="{9A810695-3447-4B20-B9D2-8A9C37F73CAF}" name="ACTIVIDAD " dataDxfId="50"/>
    <tableColumn id="9" xr3:uid="{54B59C21-67D9-4421-A083-95287B7AA003}" name="SUELDO BRUTO (RD$)" dataDxfId="49"/>
    <tableColumn id="10" xr3:uid="{1A86013D-7CFF-4B3F-BAFF-1834BE28BFA0}" name="OTROS ING." dataDxfId="48"/>
    <tableColumn id="11" xr3:uid="{213A8D9C-5262-41E2-A4B4-5AD3D8FB8718}" name="TOTALl ING." dataDxfId="47"/>
    <tableColumn id="12" xr3:uid="{26B1C0D7-9C21-4D7F-B71B-E25FDD29004A}" name="AFP" dataDxfId="46"/>
    <tableColumn id="13" xr3:uid="{F29F5DE0-E1C3-4AA8-9E06-12C99F4349BD}" name="ISR" dataDxfId="45"/>
    <tableColumn id="14" xr3:uid="{307B36E8-EB58-429D-B85A-2A8A9B9D5551}" name="SFS" dataDxfId="44"/>
    <tableColumn id="15" xr3:uid="{B3B89D0E-A351-4008-97DA-CCD1B80A1EBC}" name="OTROS DESC." dataDxfId="43"/>
    <tableColumn id="16" xr3:uid="{8EA7B5F7-92AA-45B8-827E-CFA7602283FB}" name="TOTAL DESC." dataDxfId="42">
      <calculatedColumnFormula>SUM(N10:Q10)</calculatedColumnFormula>
    </tableColumn>
    <tableColumn id="17" xr3:uid="{9937AB38-AA83-47DE-9B70-AFB3AA8B1604}" name="NETO" dataDxfId="41">
      <calculatedColumnFormula>(M10-R10)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P176"/>
  <sheetViews>
    <sheetView showGridLines="0" view="pageBreakPreview" topLeftCell="E1" zoomScale="50" zoomScaleNormal="50" zoomScaleSheetLayoutView="50" workbookViewId="0">
      <selection activeCell="Y94" sqref="Y94"/>
    </sheetView>
  </sheetViews>
  <sheetFormatPr baseColWidth="10" defaultColWidth="9.28515625" defaultRowHeight="44.25" customHeight="1" x14ac:dyDescent="0.3"/>
  <cols>
    <col min="1" max="1" width="9.140625" style="30" customWidth="1"/>
    <col min="2" max="2" width="58.28515625" style="32" customWidth="1"/>
    <col min="3" max="3" width="71.5703125" style="33" customWidth="1"/>
    <col min="4" max="4" width="76.85546875" style="33" customWidth="1"/>
    <col min="5" max="5" width="50.7109375" style="34" customWidth="1"/>
    <col min="6" max="6" width="23.85546875" style="33" customWidth="1"/>
    <col min="7" max="7" width="23.85546875" style="86" customWidth="1"/>
    <col min="8" max="8" width="26.42578125" style="30" customWidth="1"/>
    <col min="9" max="9" width="16.42578125" style="71" customWidth="1"/>
    <col min="10" max="10" width="24.85546875" style="71" customWidth="1"/>
    <col min="11" max="15" width="22.5703125" style="71" customWidth="1"/>
    <col min="16" max="16" width="26.42578125" style="71" customWidth="1"/>
    <col min="17" max="17" width="9.28515625" style="98" customWidth="1"/>
    <col min="18" max="18" width="28" style="32" hidden="1" customWidth="1"/>
    <col min="19" max="19" width="10.85546875" style="32" bestFit="1" customWidth="1"/>
    <col min="20" max="20" width="1.28515625" style="32" customWidth="1"/>
    <col min="21" max="21" width="9.28515625" style="32"/>
    <col min="22" max="22" width="10.85546875" style="32" bestFit="1" customWidth="1"/>
    <col min="23" max="24" width="10.140625" style="32" bestFit="1" customWidth="1"/>
    <col min="25" max="25" width="12" style="32" bestFit="1" customWidth="1"/>
    <col min="26" max="26" width="9.42578125" style="32" bestFit="1" customWidth="1"/>
    <col min="27" max="27" width="12" style="32" bestFit="1" customWidth="1"/>
    <col min="28" max="30" width="10.7109375" style="32" bestFit="1" customWidth="1"/>
    <col min="31" max="31" width="9.42578125" style="32" bestFit="1" customWidth="1"/>
    <col min="32" max="33" width="12" style="32" bestFit="1" customWidth="1"/>
    <col min="34" max="38" width="9.28515625" style="32"/>
    <col min="39" max="40" width="10.140625" style="32" bestFit="1" customWidth="1"/>
    <col min="41" max="41" width="12" style="32" bestFit="1" customWidth="1"/>
    <col min="42" max="42" width="9.42578125" style="32" bestFit="1" customWidth="1"/>
    <col min="43" max="43" width="12" style="32" bestFit="1" customWidth="1"/>
    <col min="44" max="46" width="10.7109375" style="32" bestFit="1" customWidth="1"/>
    <col min="47" max="47" width="9.42578125" style="32" bestFit="1" customWidth="1"/>
    <col min="48" max="49" width="12" style="32" bestFit="1" customWidth="1"/>
    <col min="50" max="54" width="9.28515625" style="32"/>
    <col min="55" max="56" width="10.140625" style="32" bestFit="1" customWidth="1"/>
    <col min="57" max="57" width="12" style="32" bestFit="1" customWidth="1"/>
    <col min="58" max="58" width="9.42578125" style="32" bestFit="1" customWidth="1"/>
    <col min="59" max="59" width="12" style="32" bestFit="1" customWidth="1"/>
    <col min="60" max="62" width="10.7109375" style="32" bestFit="1" customWidth="1"/>
    <col min="63" max="63" width="9.42578125" style="32" bestFit="1" customWidth="1"/>
    <col min="64" max="65" width="12" style="32" bestFit="1" customWidth="1"/>
    <col min="66" max="70" width="9.28515625" style="32"/>
    <col min="71" max="72" width="10.140625" style="32" bestFit="1" customWidth="1"/>
    <col min="73" max="73" width="12" style="32" bestFit="1" customWidth="1"/>
    <col min="74" max="74" width="9.42578125" style="32" bestFit="1" customWidth="1"/>
    <col min="75" max="75" width="12" style="32" bestFit="1" customWidth="1"/>
    <col min="76" max="78" width="10.7109375" style="32" bestFit="1" customWidth="1"/>
    <col min="79" max="79" width="9.42578125" style="32" bestFit="1" customWidth="1"/>
    <col min="80" max="81" width="12" style="32" bestFit="1" customWidth="1"/>
    <col min="82" max="86" width="9.28515625" style="32"/>
    <col min="87" max="88" width="10.140625" style="32" bestFit="1" customWidth="1"/>
    <col min="89" max="89" width="12" style="32" bestFit="1" customWidth="1"/>
    <col min="90" max="90" width="9.42578125" style="32" bestFit="1" customWidth="1"/>
    <col min="91" max="91" width="12" style="32" bestFit="1" customWidth="1"/>
    <col min="92" max="94" width="10.7109375" style="32" bestFit="1" customWidth="1"/>
    <col min="95" max="95" width="9.42578125" style="32" bestFit="1" customWidth="1"/>
    <col min="96" max="97" width="12" style="32" bestFit="1" customWidth="1"/>
    <col min="98" max="102" width="9.28515625" style="32"/>
    <col min="103" max="104" width="10.140625" style="32" bestFit="1" customWidth="1"/>
    <col min="105" max="105" width="12" style="32" bestFit="1" customWidth="1"/>
    <col min="106" max="106" width="9.42578125" style="32" bestFit="1" customWidth="1"/>
    <col min="107" max="107" width="12" style="32" bestFit="1" customWidth="1"/>
    <col min="108" max="110" width="10.7109375" style="32" bestFit="1" customWidth="1"/>
    <col min="111" max="111" width="9.42578125" style="32" bestFit="1" customWidth="1"/>
    <col min="112" max="113" width="12" style="32" bestFit="1" customWidth="1"/>
    <col min="114" max="118" width="9.28515625" style="32"/>
    <col min="119" max="120" width="10.140625" style="32" bestFit="1" customWidth="1"/>
    <col min="121" max="121" width="12" style="32" bestFit="1" customWidth="1"/>
    <col min="122" max="122" width="9.42578125" style="32" bestFit="1" customWidth="1"/>
    <col min="123" max="123" width="12" style="32" bestFit="1" customWidth="1"/>
    <col min="124" max="126" width="10.7109375" style="32" bestFit="1" customWidth="1"/>
    <col min="127" max="127" width="9.42578125" style="32" bestFit="1" customWidth="1"/>
    <col min="128" max="129" width="12" style="32" bestFit="1" customWidth="1"/>
    <col min="130" max="134" width="9.28515625" style="32"/>
    <col min="135" max="135" width="10.140625" style="32" bestFit="1" customWidth="1"/>
    <col min="136" max="136" width="5.5703125" style="32" customWidth="1"/>
    <col min="137" max="141" width="9.28515625" style="32" hidden="1" customWidth="1"/>
    <col min="142" max="142" width="5.42578125" style="32" hidden="1" customWidth="1"/>
    <col min="143" max="157" width="9.28515625" style="32" hidden="1" customWidth="1"/>
    <col min="158" max="5788" width="0" style="32" hidden="1" customWidth="1"/>
    <col min="5789" max="5793" width="9.28515625" style="32" hidden="1" customWidth="1"/>
    <col min="5794" max="5794" width="5.42578125" style="32" hidden="1" customWidth="1"/>
    <col min="5795" max="5809" width="9.28515625" style="32" hidden="1" customWidth="1"/>
    <col min="5810" max="9133" width="0" style="32" hidden="1" customWidth="1"/>
    <col min="9134" max="9138" width="9.28515625" style="32" hidden="1" customWidth="1"/>
    <col min="9139" max="9139" width="5.42578125" style="32" hidden="1" customWidth="1"/>
    <col min="9140" max="9154" width="9.28515625" style="32" hidden="1" customWidth="1"/>
    <col min="9155" max="9988" width="0" style="32" hidden="1" customWidth="1"/>
    <col min="9989" max="9993" width="9.28515625" style="32" hidden="1" customWidth="1"/>
    <col min="9994" max="9994" width="5.42578125" style="32" hidden="1" customWidth="1"/>
    <col min="9995" max="10009" width="9.28515625" style="32" hidden="1" customWidth="1"/>
    <col min="10010" max="13333" width="0" style="32" hidden="1" customWidth="1"/>
    <col min="13334" max="13338" width="9.28515625" style="32" hidden="1" customWidth="1"/>
    <col min="13339" max="13339" width="5.42578125" style="32" hidden="1" customWidth="1"/>
    <col min="13340" max="13354" width="9.28515625" style="32" hidden="1" customWidth="1"/>
    <col min="13355" max="14160" width="0" style="32" hidden="1" customWidth="1"/>
    <col min="14161" max="14165" width="9.28515625" style="32" hidden="1" customWidth="1"/>
    <col min="14166" max="14166" width="5.42578125" style="32" hidden="1" customWidth="1"/>
    <col min="14167" max="14181" width="9.28515625" style="32" hidden="1" customWidth="1"/>
    <col min="14182" max="15537" width="0" style="32" hidden="1" customWidth="1"/>
    <col min="15538" max="15542" width="9.28515625" style="32" hidden="1" customWidth="1"/>
    <col min="15543" max="15543" width="5.42578125" style="32" hidden="1" customWidth="1"/>
    <col min="15544" max="15558" width="9.28515625" style="32" hidden="1" customWidth="1"/>
    <col min="15559" max="16364" width="0" style="32" hidden="1" customWidth="1"/>
    <col min="16365" max="16369" width="9.28515625" style="32" hidden="1" customWidth="1"/>
    <col min="16370" max="16370" width="5.42578125" style="32" hidden="1" customWidth="1"/>
    <col min="16371" max="16384" width="9.28515625" style="32" hidden="1" customWidth="1"/>
  </cols>
  <sheetData>
    <row r="1" spans="1:18" ht="44.25" customHeight="1" x14ac:dyDescent="0.3">
      <c r="B1" s="30"/>
      <c r="C1" s="30"/>
      <c r="D1" s="30"/>
      <c r="E1" s="31"/>
      <c r="F1" s="30"/>
      <c r="G1" s="85"/>
    </row>
    <row r="3" spans="1:18" ht="44.25" customHeight="1" x14ac:dyDescent="0.3">
      <c r="A3" s="32"/>
    </row>
    <row r="4" spans="1:18" ht="62.25" customHeight="1" x14ac:dyDescent="0.3">
      <c r="A4" s="35"/>
      <c r="B4" s="35"/>
      <c r="C4" s="36"/>
      <c r="D4" s="36"/>
      <c r="E4" s="37"/>
      <c r="F4" s="35"/>
      <c r="G4" s="87"/>
      <c r="H4" s="35"/>
      <c r="I4" s="79"/>
      <c r="J4" s="79"/>
      <c r="K4" s="79"/>
      <c r="L4" s="79"/>
      <c r="M4" s="79"/>
      <c r="N4" s="79"/>
      <c r="O4" s="79"/>
      <c r="P4" s="79"/>
      <c r="Q4" s="99"/>
    </row>
    <row r="5" spans="1:18" ht="44.25" customHeight="1" x14ac:dyDescent="0.3">
      <c r="A5" s="226" t="s">
        <v>526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</row>
    <row r="6" spans="1:18" s="63" customFormat="1" ht="44.25" customHeight="1" x14ac:dyDescent="0.2">
      <c r="A6" s="228" t="s">
        <v>553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100"/>
    </row>
    <row r="7" spans="1:18" s="63" customFormat="1" ht="44.25" customHeight="1" x14ac:dyDescent="0.2">
      <c r="A7" s="229" t="s">
        <v>486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100"/>
    </row>
    <row r="8" spans="1:18" ht="44.25" customHeight="1" thickBot="1" x14ac:dyDescent="0.35">
      <c r="A8" s="33"/>
      <c r="B8" s="33"/>
      <c r="H8" s="33"/>
    </row>
    <row r="9" spans="1:18" s="125" customFormat="1" ht="51.75" customHeight="1" thickBot="1" x14ac:dyDescent="0.25">
      <c r="A9" s="64" t="s">
        <v>1</v>
      </c>
      <c r="B9" s="65" t="s">
        <v>2</v>
      </c>
      <c r="C9" s="65" t="s">
        <v>3</v>
      </c>
      <c r="D9" s="65" t="s">
        <v>4</v>
      </c>
      <c r="E9" s="65" t="s">
        <v>5</v>
      </c>
      <c r="F9" s="65" t="s">
        <v>6</v>
      </c>
      <c r="G9" s="88" t="s">
        <v>487</v>
      </c>
      <c r="H9" s="62" t="s">
        <v>7</v>
      </c>
      <c r="I9" s="62" t="s">
        <v>8</v>
      </c>
      <c r="J9" s="62" t="s">
        <v>9</v>
      </c>
      <c r="K9" s="62" t="s">
        <v>10</v>
      </c>
      <c r="L9" s="62" t="s">
        <v>11</v>
      </c>
      <c r="M9" s="62" t="s">
        <v>12</v>
      </c>
      <c r="N9" s="62" t="s">
        <v>13</v>
      </c>
      <c r="O9" s="62" t="s">
        <v>14</v>
      </c>
      <c r="P9" s="95" t="s">
        <v>15</v>
      </c>
      <c r="Q9" s="123"/>
      <c r="R9" s="124"/>
    </row>
    <row r="10" spans="1:18" s="69" customFormat="1" ht="51.75" customHeight="1" x14ac:dyDescent="0.2">
      <c r="A10" s="107">
        <v>1</v>
      </c>
      <c r="B10" s="108" t="s">
        <v>16</v>
      </c>
      <c r="C10" s="109" t="s">
        <v>472</v>
      </c>
      <c r="D10" s="109" t="s">
        <v>18</v>
      </c>
      <c r="E10" s="109" t="s">
        <v>19</v>
      </c>
      <c r="F10" s="109" t="s">
        <v>20</v>
      </c>
      <c r="G10" s="110" t="s">
        <v>488</v>
      </c>
      <c r="H10" s="111">
        <v>350000</v>
      </c>
      <c r="I10" s="112">
        <v>0</v>
      </c>
      <c r="J10" s="112">
        <f>(Tabla54[[#This Row],[SUELDO BUTO (RD$)]]+Tabla54[[#This Row],[OTROS ING.]])</f>
        <v>350000</v>
      </c>
      <c r="K10" s="112">
        <f>H10*0.0287</f>
        <v>10045</v>
      </c>
      <c r="L10" s="112">
        <v>71806.67</v>
      </c>
      <c r="M10" s="112">
        <v>7059.79</v>
      </c>
      <c r="N10" s="112">
        <v>25</v>
      </c>
      <c r="O10" s="113">
        <f t="shared" ref="O10:O42" si="0">SUM(K10:N10)</f>
        <v>88936.459999999992</v>
      </c>
      <c r="P10" s="114">
        <f>(Tabla54[[#This Row],[TOTAL ING.]]-Tabla54[[#This Row],[TOTAL DESC.]])</f>
        <v>261063.54</v>
      </c>
      <c r="Q10" s="101"/>
      <c r="R10" s="70"/>
    </row>
    <row r="11" spans="1:18" s="69" customFormat="1" ht="51.75" customHeight="1" x14ac:dyDescent="0.2">
      <c r="A11" s="115">
        <v>2</v>
      </c>
      <c r="B11" s="61" t="s">
        <v>21</v>
      </c>
      <c r="C11" s="116" t="s">
        <v>472</v>
      </c>
      <c r="D11" s="116" t="s">
        <v>22</v>
      </c>
      <c r="E11" s="116" t="s">
        <v>23</v>
      </c>
      <c r="F11" s="116" t="s">
        <v>20</v>
      </c>
      <c r="G11" s="110" t="s">
        <v>488</v>
      </c>
      <c r="H11" s="117">
        <v>130000</v>
      </c>
      <c r="I11" s="118">
        <v>0</v>
      </c>
      <c r="J11" s="118">
        <v>130000</v>
      </c>
      <c r="K11" s="78">
        <f t="shared" ref="K11:K79" si="1">H11*0.0287</f>
        <v>3731</v>
      </c>
      <c r="L11" s="118">
        <v>19162.12</v>
      </c>
      <c r="M11" s="118">
        <v>3952</v>
      </c>
      <c r="N11" s="118">
        <v>225</v>
      </c>
      <c r="O11" s="118">
        <f t="shared" si="0"/>
        <v>27070.12</v>
      </c>
      <c r="P11" s="119">
        <f>(Tabla54[[#This Row],[TOTAL ING.]]-Tabla54[[#This Row],[TOTAL DESC.]])</f>
        <v>102929.88</v>
      </c>
      <c r="Q11" s="101"/>
      <c r="R11" s="70"/>
    </row>
    <row r="12" spans="1:18" s="69" customFormat="1" ht="51.75" customHeight="1" x14ac:dyDescent="0.2">
      <c r="A12" s="115">
        <v>3</v>
      </c>
      <c r="B12" s="61" t="s">
        <v>24</v>
      </c>
      <c r="C12" s="61" t="s">
        <v>25</v>
      </c>
      <c r="D12" s="61" t="s">
        <v>26</v>
      </c>
      <c r="E12" s="116" t="s">
        <v>23</v>
      </c>
      <c r="F12" s="61" t="s">
        <v>20</v>
      </c>
      <c r="G12" s="110" t="s">
        <v>488</v>
      </c>
      <c r="H12" s="66">
        <v>110000</v>
      </c>
      <c r="I12" s="72">
        <v>0</v>
      </c>
      <c r="J12" s="72">
        <v>110000</v>
      </c>
      <c r="K12" s="72">
        <v>3157</v>
      </c>
      <c r="L12" s="72">
        <v>14457.62</v>
      </c>
      <c r="M12" s="72">
        <v>3344</v>
      </c>
      <c r="N12" s="72">
        <v>375</v>
      </c>
      <c r="O12" s="118">
        <f t="shared" si="0"/>
        <v>21333.620000000003</v>
      </c>
      <c r="P12" s="119">
        <f>(Tabla54[[#This Row],[TOTAL ING.]]-Tabla54[[#This Row],[TOTAL DESC.]])</f>
        <v>88666.38</v>
      </c>
      <c r="Q12" s="101"/>
      <c r="R12" s="70"/>
    </row>
    <row r="13" spans="1:18" s="69" customFormat="1" ht="51.75" customHeight="1" x14ac:dyDescent="0.2">
      <c r="A13" s="115">
        <v>4</v>
      </c>
      <c r="B13" s="61" t="s">
        <v>27</v>
      </c>
      <c r="C13" s="116" t="s">
        <v>472</v>
      </c>
      <c r="D13" s="116" t="s">
        <v>26</v>
      </c>
      <c r="E13" s="116" t="s">
        <v>23</v>
      </c>
      <c r="F13" s="116" t="s">
        <v>20</v>
      </c>
      <c r="G13" s="110" t="s">
        <v>488</v>
      </c>
      <c r="H13" s="117">
        <v>150000</v>
      </c>
      <c r="I13" s="118">
        <v>0</v>
      </c>
      <c r="J13" s="118">
        <v>150000</v>
      </c>
      <c r="K13" s="78">
        <f t="shared" si="1"/>
        <v>4305</v>
      </c>
      <c r="L13" s="118">
        <v>23866.62</v>
      </c>
      <c r="M13" s="118">
        <v>4560</v>
      </c>
      <c r="N13" s="118">
        <v>25</v>
      </c>
      <c r="O13" s="118">
        <f t="shared" si="0"/>
        <v>32756.62</v>
      </c>
      <c r="P13" s="119">
        <f>(Tabla54[[#This Row],[TOTAL ING.]]-Tabla54[[#This Row],[TOTAL DESC.]])</f>
        <v>117243.38</v>
      </c>
      <c r="Q13" s="101"/>
      <c r="R13" s="70"/>
    </row>
    <row r="14" spans="1:18" s="69" customFormat="1" ht="51.75" customHeight="1" x14ac:dyDescent="0.2">
      <c r="A14" s="115">
        <v>5</v>
      </c>
      <c r="B14" s="61" t="s">
        <v>28</v>
      </c>
      <c r="C14" s="116" t="s">
        <v>472</v>
      </c>
      <c r="D14" s="116" t="s">
        <v>29</v>
      </c>
      <c r="E14" s="116" t="s">
        <v>23</v>
      </c>
      <c r="F14" s="116" t="s">
        <v>30</v>
      </c>
      <c r="G14" s="110" t="s">
        <v>488</v>
      </c>
      <c r="H14" s="117">
        <v>71000</v>
      </c>
      <c r="I14" s="118">
        <v>0</v>
      </c>
      <c r="J14" s="118">
        <v>71000</v>
      </c>
      <c r="K14" s="78">
        <f t="shared" si="1"/>
        <v>2037.7</v>
      </c>
      <c r="L14" s="118">
        <v>5556.66</v>
      </c>
      <c r="M14" s="118">
        <f>H14*0.0304</f>
        <v>2158.4</v>
      </c>
      <c r="N14" s="118">
        <v>745</v>
      </c>
      <c r="O14" s="118">
        <f t="shared" si="0"/>
        <v>10497.76</v>
      </c>
      <c r="P14" s="119">
        <f>(Tabla54[[#This Row],[TOTAL ING.]]-Tabla54[[#This Row],[TOTAL DESC.]])</f>
        <v>60502.239999999998</v>
      </c>
      <c r="Q14" s="101"/>
      <c r="R14" s="70"/>
    </row>
    <row r="15" spans="1:18" s="69" customFormat="1" ht="51.75" customHeight="1" x14ac:dyDescent="0.2">
      <c r="A15" s="107">
        <v>6</v>
      </c>
      <c r="B15" s="61" t="s">
        <v>31</v>
      </c>
      <c r="C15" s="116" t="s">
        <v>472</v>
      </c>
      <c r="D15" s="116" t="s">
        <v>26</v>
      </c>
      <c r="E15" s="116" t="s">
        <v>23</v>
      </c>
      <c r="F15" s="116" t="s">
        <v>20</v>
      </c>
      <c r="G15" s="110" t="s">
        <v>488</v>
      </c>
      <c r="H15" s="117">
        <v>95000</v>
      </c>
      <c r="I15" s="118">
        <v>0</v>
      </c>
      <c r="J15" s="118">
        <v>95000</v>
      </c>
      <c r="K15" s="78">
        <f t="shared" si="1"/>
        <v>2726.5</v>
      </c>
      <c r="L15" s="118">
        <v>10929.24</v>
      </c>
      <c r="M15" s="118">
        <f>H15*0.0304</f>
        <v>2888</v>
      </c>
      <c r="N15" s="118">
        <v>725</v>
      </c>
      <c r="O15" s="118">
        <f t="shared" si="0"/>
        <v>17268.739999999998</v>
      </c>
      <c r="P15" s="119">
        <f>(Tabla54[[#This Row],[TOTAL ING.]]-Tabla54[[#This Row],[TOTAL DESC.]])</f>
        <v>77731.260000000009</v>
      </c>
      <c r="Q15" s="101"/>
      <c r="R15" s="70"/>
    </row>
    <row r="16" spans="1:18" s="69" customFormat="1" ht="51.75" customHeight="1" x14ac:dyDescent="0.2">
      <c r="A16" s="115">
        <v>7</v>
      </c>
      <c r="B16" s="61" t="s">
        <v>32</v>
      </c>
      <c r="C16" s="116" t="s">
        <v>472</v>
      </c>
      <c r="D16" s="116" t="s">
        <v>26</v>
      </c>
      <c r="E16" s="116" t="s">
        <v>23</v>
      </c>
      <c r="F16" s="116" t="s">
        <v>20</v>
      </c>
      <c r="G16" s="110" t="s">
        <v>488</v>
      </c>
      <c r="H16" s="117">
        <v>70000</v>
      </c>
      <c r="I16" s="118">
        <v>0</v>
      </c>
      <c r="J16" s="118">
        <v>70000</v>
      </c>
      <c r="K16" s="78">
        <f t="shared" si="1"/>
        <v>2009</v>
      </c>
      <c r="L16" s="118">
        <v>5368.48</v>
      </c>
      <c r="M16" s="118">
        <v>2128</v>
      </c>
      <c r="N16" s="118">
        <v>25</v>
      </c>
      <c r="O16" s="118">
        <f t="shared" si="0"/>
        <v>9530.48</v>
      </c>
      <c r="P16" s="119">
        <f>(Tabla54[[#This Row],[TOTAL ING.]]-Tabla54[[#This Row],[TOTAL DESC.]])</f>
        <v>60469.520000000004</v>
      </c>
      <c r="Q16" s="101"/>
      <c r="R16" s="70"/>
    </row>
    <row r="17" spans="1:21" s="69" customFormat="1" ht="51.75" customHeight="1" x14ac:dyDescent="0.2">
      <c r="A17" s="115">
        <v>8</v>
      </c>
      <c r="B17" s="61" t="s">
        <v>136</v>
      </c>
      <c r="C17" s="116" t="s">
        <v>472</v>
      </c>
      <c r="D17" s="116" t="s">
        <v>29</v>
      </c>
      <c r="E17" s="116" t="s">
        <v>47</v>
      </c>
      <c r="F17" s="116" t="s">
        <v>30</v>
      </c>
      <c r="G17" s="110" t="s">
        <v>488</v>
      </c>
      <c r="H17" s="117">
        <v>80000</v>
      </c>
      <c r="I17" s="118">
        <v>0</v>
      </c>
      <c r="J17" s="118">
        <v>80000</v>
      </c>
      <c r="K17" s="78">
        <f>H17*0.0287</f>
        <v>2296</v>
      </c>
      <c r="L17" s="118">
        <v>7400.87</v>
      </c>
      <c r="M17" s="118">
        <f>H17*0.0304</f>
        <v>2432</v>
      </c>
      <c r="N17" s="118">
        <v>205</v>
      </c>
      <c r="O17" s="118">
        <f t="shared" si="0"/>
        <v>12333.869999999999</v>
      </c>
      <c r="P17" s="119">
        <f>(Tabla54[[#This Row],[TOTAL ING.]]-Tabla54[[#This Row],[TOTAL DESC.]])</f>
        <v>67666.13</v>
      </c>
      <c r="Q17" s="101"/>
      <c r="R17" s="70"/>
      <c r="S17" s="70"/>
      <c r="U17" s="70"/>
    </row>
    <row r="18" spans="1:21" s="69" customFormat="1" ht="51.75" customHeight="1" x14ac:dyDescent="0.2">
      <c r="A18" s="115">
        <v>9</v>
      </c>
      <c r="B18" s="61" t="s">
        <v>33</v>
      </c>
      <c r="C18" s="116" t="s">
        <v>472</v>
      </c>
      <c r="D18" s="116" t="s">
        <v>29</v>
      </c>
      <c r="E18" s="116" t="s">
        <v>23</v>
      </c>
      <c r="F18" s="116" t="s">
        <v>30</v>
      </c>
      <c r="G18" s="110" t="s">
        <v>488</v>
      </c>
      <c r="H18" s="117">
        <v>300000</v>
      </c>
      <c r="I18" s="118" t="s">
        <v>34</v>
      </c>
      <c r="J18" s="118">
        <v>300000</v>
      </c>
      <c r="K18" s="78">
        <f t="shared" si="1"/>
        <v>8610</v>
      </c>
      <c r="L18" s="118">
        <v>59665.42</v>
      </c>
      <c r="M18" s="118">
        <v>7059.79</v>
      </c>
      <c r="N18" s="118">
        <v>25</v>
      </c>
      <c r="O18" s="118">
        <f t="shared" si="0"/>
        <v>75360.209999999992</v>
      </c>
      <c r="P18" s="119">
        <f>(Tabla54[[#This Row],[TOTAL ING.]]-Tabla54[[#This Row],[TOTAL DESC.]])</f>
        <v>224639.79</v>
      </c>
      <c r="Q18" s="101"/>
      <c r="R18" s="70"/>
    </row>
    <row r="19" spans="1:21" s="69" customFormat="1" ht="51.75" customHeight="1" x14ac:dyDescent="0.2">
      <c r="A19" s="115">
        <v>10</v>
      </c>
      <c r="B19" s="61" t="s">
        <v>35</v>
      </c>
      <c r="C19" s="116" t="s">
        <v>472</v>
      </c>
      <c r="D19" s="116" t="s">
        <v>29</v>
      </c>
      <c r="E19" s="116" t="s">
        <v>23</v>
      </c>
      <c r="F19" s="116" t="s">
        <v>30</v>
      </c>
      <c r="G19" s="110" t="s">
        <v>488</v>
      </c>
      <c r="H19" s="117">
        <v>130000</v>
      </c>
      <c r="I19" s="118">
        <v>0</v>
      </c>
      <c r="J19" s="118">
        <f>(Tabla54[[#This Row],[SUELDO BUTO (RD$)]]+Tabla54[[#This Row],[OTROS ING.]])</f>
        <v>130000</v>
      </c>
      <c r="K19" s="78">
        <f t="shared" si="1"/>
        <v>3731</v>
      </c>
      <c r="L19" s="118">
        <v>19162.12</v>
      </c>
      <c r="M19" s="118">
        <f>H19*0.0304</f>
        <v>3952</v>
      </c>
      <c r="N19" s="118">
        <v>1175</v>
      </c>
      <c r="O19" s="118">
        <f t="shared" si="0"/>
        <v>28020.12</v>
      </c>
      <c r="P19" s="119">
        <f>(Tabla54[[#This Row],[TOTAL ING.]]-Tabla54[[#This Row],[TOTAL DESC.]])</f>
        <v>101979.88</v>
      </c>
      <c r="Q19" s="101"/>
      <c r="R19" s="70"/>
    </row>
    <row r="20" spans="1:21" s="69" customFormat="1" ht="51.75" customHeight="1" x14ac:dyDescent="0.2">
      <c r="A20" s="107">
        <v>11</v>
      </c>
      <c r="B20" s="61" t="s">
        <v>471</v>
      </c>
      <c r="C20" s="116" t="s">
        <v>472</v>
      </c>
      <c r="D20" s="116" t="s">
        <v>29</v>
      </c>
      <c r="E20" s="116" t="s">
        <v>23</v>
      </c>
      <c r="F20" s="116" t="s">
        <v>30</v>
      </c>
      <c r="G20" s="110" t="s">
        <v>488</v>
      </c>
      <c r="H20" s="117">
        <v>100000</v>
      </c>
      <c r="I20" s="118">
        <v>0</v>
      </c>
      <c r="J20" s="118">
        <v>100000</v>
      </c>
      <c r="K20" s="78">
        <v>2870</v>
      </c>
      <c r="L20" s="118">
        <v>11625.42</v>
      </c>
      <c r="M20" s="118">
        <v>3040</v>
      </c>
      <c r="N20" s="118">
        <v>2594.7800000000002</v>
      </c>
      <c r="O20" s="118">
        <f t="shared" si="0"/>
        <v>20130.199999999997</v>
      </c>
      <c r="P20" s="119">
        <f>(Tabla54[[#This Row],[TOTAL ING.]]-Tabla54[[#This Row],[TOTAL DESC.]])</f>
        <v>79869.8</v>
      </c>
      <c r="Q20" s="101"/>
      <c r="R20" s="70"/>
    </row>
    <row r="21" spans="1:21" s="69" customFormat="1" ht="51.75" customHeight="1" x14ac:dyDescent="0.2">
      <c r="A21" s="107">
        <v>12</v>
      </c>
      <c r="B21" s="46" t="s">
        <v>231</v>
      </c>
      <c r="C21" s="46" t="s">
        <v>472</v>
      </c>
      <c r="D21" s="46" t="s">
        <v>29</v>
      </c>
      <c r="E21" s="116" t="s">
        <v>23</v>
      </c>
      <c r="F21" s="116" t="s">
        <v>20</v>
      </c>
      <c r="G21" s="110" t="s">
        <v>488</v>
      </c>
      <c r="H21" s="117">
        <v>85000</v>
      </c>
      <c r="I21" s="118">
        <v>0</v>
      </c>
      <c r="J21" s="118">
        <v>85000</v>
      </c>
      <c r="K21" s="78">
        <f>H21*0.0287</f>
        <v>2439.5</v>
      </c>
      <c r="L21" s="118">
        <v>8576.99</v>
      </c>
      <c r="M21" s="118">
        <f>H21*0.0304</f>
        <v>2584</v>
      </c>
      <c r="N21" s="118">
        <v>225</v>
      </c>
      <c r="O21" s="118">
        <f>SUM(K21:N21)</f>
        <v>13825.49</v>
      </c>
      <c r="P21" s="119">
        <f>(Tabla54[[#This Row],[TOTAL ING.]]-Tabla54[[#This Row],[TOTAL DESC.]])</f>
        <v>71174.509999999995</v>
      </c>
      <c r="Q21" s="106"/>
      <c r="R21" s="105"/>
    </row>
    <row r="22" spans="1:21" s="69" customFormat="1" ht="51.75" customHeight="1" x14ac:dyDescent="0.2">
      <c r="A22" s="107">
        <v>13</v>
      </c>
      <c r="B22" s="61" t="s">
        <v>36</v>
      </c>
      <c r="C22" s="116" t="s">
        <v>472</v>
      </c>
      <c r="D22" s="116" t="s">
        <v>37</v>
      </c>
      <c r="E22" s="116" t="s">
        <v>44</v>
      </c>
      <c r="F22" s="116" t="s">
        <v>20</v>
      </c>
      <c r="G22" s="110" t="s">
        <v>488</v>
      </c>
      <c r="H22" s="117">
        <v>40000</v>
      </c>
      <c r="I22" s="118">
        <v>0</v>
      </c>
      <c r="J22" s="118">
        <v>40000</v>
      </c>
      <c r="K22" s="78">
        <f t="shared" si="1"/>
        <v>1148</v>
      </c>
      <c r="L22" s="118">
        <v>154.68</v>
      </c>
      <c r="M22" s="118">
        <v>1216</v>
      </c>
      <c r="N22" s="118">
        <v>2144.7800000000002</v>
      </c>
      <c r="O22" s="118">
        <f t="shared" si="0"/>
        <v>4663.4600000000009</v>
      </c>
      <c r="P22" s="119">
        <f>(Tabla54[[#This Row],[TOTAL ING.]]-Tabla54[[#This Row],[TOTAL DESC.]])</f>
        <v>35336.54</v>
      </c>
      <c r="Q22" s="101"/>
      <c r="R22" s="70"/>
    </row>
    <row r="23" spans="1:21" s="69" customFormat="1" ht="51.75" customHeight="1" x14ac:dyDescent="0.2">
      <c r="A23" s="115">
        <v>14</v>
      </c>
      <c r="B23" s="61" t="s">
        <v>39</v>
      </c>
      <c r="C23" s="116" t="s">
        <v>472</v>
      </c>
      <c r="D23" s="116" t="s">
        <v>40</v>
      </c>
      <c r="E23" s="116" t="s">
        <v>44</v>
      </c>
      <c r="F23" s="116" t="s">
        <v>20</v>
      </c>
      <c r="G23" s="110" t="s">
        <v>488</v>
      </c>
      <c r="H23" s="117">
        <v>22000</v>
      </c>
      <c r="I23" s="118">
        <v>0</v>
      </c>
      <c r="J23" s="118">
        <v>22000</v>
      </c>
      <c r="K23" s="78">
        <f t="shared" si="1"/>
        <v>631.4</v>
      </c>
      <c r="L23" s="118" t="s">
        <v>41</v>
      </c>
      <c r="M23" s="118">
        <f t="shared" ref="M23:M25" si="2">H23*0.0304</f>
        <v>668.8</v>
      </c>
      <c r="N23" s="118">
        <v>225</v>
      </c>
      <c r="O23" s="118">
        <f t="shared" si="0"/>
        <v>1525.1999999999998</v>
      </c>
      <c r="P23" s="119">
        <f>(Tabla54[[#This Row],[TOTAL ING.]]-Tabla54[[#This Row],[TOTAL DESC.]])</f>
        <v>20474.8</v>
      </c>
      <c r="Q23" s="101"/>
      <c r="R23" s="70"/>
    </row>
    <row r="24" spans="1:21" s="69" customFormat="1" ht="51.75" customHeight="1" x14ac:dyDescent="0.2">
      <c r="A24" s="115">
        <v>15</v>
      </c>
      <c r="B24" s="61" t="s">
        <v>42</v>
      </c>
      <c r="C24" s="116" t="s">
        <v>472</v>
      </c>
      <c r="D24" s="116" t="s">
        <v>43</v>
      </c>
      <c r="E24" s="116" t="s">
        <v>44</v>
      </c>
      <c r="F24" s="116" t="s">
        <v>30</v>
      </c>
      <c r="G24" s="110" t="s">
        <v>488</v>
      </c>
      <c r="H24" s="117">
        <v>25000</v>
      </c>
      <c r="I24" s="118">
        <v>0</v>
      </c>
      <c r="J24" s="118">
        <v>25000</v>
      </c>
      <c r="K24" s="78">
        <f t="shared" si="1"/>
        <v>717.5</v>
      </c>
      <c r="L24" s="118">
        <v>0</v>
      </c>
      <c r="M24" s="118">
        <f t="shared" si="2"/>
        <v>760</v>
      </c>
      <c r="N24" s="118">
        <v>225</v>
      </c>
      <c r="O24" s="118">
        <f t="shared" si="0"/>
        <v>1702.5</v>
      </c>
      <c r="P24" s="119">
        <f>(Tabla54[[#This Row],[TOTAL ING.]]-Tabla54[[#This Row],[TOTAL DESC.]])</f>
        <v>23297.5</v>
      </c>
      <c r="Q24" s="101"/>
      <c r="R24" s="70"/>
    </row>
    <row r="25" spans="1:21" s="69" customFormat="1" ht="51.75" customHeight="1" x14ac:dyDescent="0.2">
      <c r="A25" s="115">
        <v>16</v>
      </c>
      <c r="B25" s="61" t="s">
        <v>45</v>
      </c>
      <c r="C25" s="116" t="s">
        <v>533</v>
      </c>
      <c r="D25" s="116" t="s">
        <v>46</v>
      </c>
      <c r="E25" s="116" t="s">
        <v>47</v>
      </c>
      <c r="F25" s="116" t="s">
        <v>20</v>
      </c>
      <c r="G25" s="110" t="s">
        <v>488</v>
      </c>
      <c r="H25" s="117">
        <v>130000</v>
      </c>
      <c r="I25" s="118">
        <v>0</v>
      </c>
      <c r="J25" s="118">
        <f>(Tabla54[[#This Row],[SUELDO BUTO (RD$)]]+Tabla54[[#This Row],[OTROS ING.]])</f>
        <v>130000</v>
      </c>
      <c r="K25" s="78">
        <f t="shared" si="1"/>
        <v>3731</v>
      </c>
      <c r="L25" s="118">
        <v>18682.169999999998</v>
      </c>
      <c r="M25" s="118">
        <f t="shared" si="2"/>
        <v>3952</v>
      </c>
      <c r="N25" s="118">
        <v>9656.48</v>
      </c>
      <c r="O25" s="118">
        <f t="shared" si="0"/>
        <v>36021.649999999994</v>
      </c>
      <c r="P25" s="119">
        <f>(Tabla54[[#This Row],[TOTAL ING.]]-Tabla54[[#This Row],[TOTAL DESC.]])</f>
        <v>93978.35</v>
      </c>
      <c r="Q25" s="101"/>
    </row>
    <row r="26" spans="1:21" s="69" customFormat="1" ht="51.75" customHeight="1" x14ac:dyDescent="0.2">
      <c r="A26" s="115">
        <v>17</v>
      </c>
      <c r="B26" s="61" t="s">
        <v>48</v>
      </c>
      <c r="C26" s="116" t="s">
        <v>533</v>
      </c>
      <c r="D26" s="116" t="s">
        <v>49</v>
      </c>
      <c r="E26" s="116" t="s">
        <v>44</v>
      </c>
      <c r="F26" s="116" t="s">
        <v>20</v>
      </c>
      <c r="G26" s="110" t="s">
        <v>488</v>
      </c>
      <c r="H26" s="117">
        <v>40000</v>
      </c>
      <c r="I26" s="118">
        <v>0</v>
      </c>
      <c r="J26" s="118">
        <v>40000</v>
      </c>
      <c r="K26" s="78">
        <f t="shared" si="1"/>
        <v>1148</v>
      </c>
      <c r="L26" s="118">
        <v>442.65</v>
      </c>
      <c r="M26" s="118">
        <v>1216</v>
      </c>
      <c r="N26" s="118">
        <v>1505</v>
      </c>
      <c r="O26" s="118">
        <f t="shared" si="0"/>
        <v>4311.6499999999996</v>
      </c>
      <c r="P26" s="119">
        <f>(Tabla54[[#This Row],[TOTAL ING.]]-Tabla54[[#This Row],[TOTAL DESC.]])</f>
        <v>35688.35</v>
      </c>
      <c r="Q26" s="101"/>
      <c r="R26" s="70"/>
    </row>
    <row r="27" spans="1:21" s="69" customFormat="1" ht="51.75" customHeight="1" x14ac:dyDescent="0.2">
      <c r="A27" s="107">
        <v>18</v>
      </c>
      <c r="B27" s="61" t="s">
        <v>50</v>
      </c>
      <c r="C27" s="116" t="s">
        <v>472</v>
      </c>
      <c r="D27" s="116" t="s">
        <v>51</v>
      </c>
      <c r="E27" s="116" t="s">
        <v>19</v>
      </c>
      <c r="F27" s="116" t="s">
        <v>20</v>
      </c>
      <c r="G27" s="110" t="s">
        <v>488</v>
      </c>
      <c r="H27" s="117">
        <v>220000</v>
      </c>
      <c r="I27" s="118">
        <v>0</v>
      </c>
      <c r="J27" s="118">
        <v>220000</v>
      </c>
      <c r="K27" s="78">
        <f t="shared" si="1"/>
        <v>6314</v>
      </c>
      <c r="L27" s="118">
        <v>40332.370000000003</v>
      </c>
      <c r="M27" s="118">
        <v>6688</v>
      </c>
      <c r="N27" s="118">
        <v>1688.3</v>
      </c>
      <c r="O27" s="118">
        <f t="shared" si="0"/>
        <v>55022.670000000006</v>
      </c>
      <c r="P27" s="119">
        <f>(Tabla54[[#This Row],[TOTAL ING.]]-Tabla54[[#This Row],[TOTAL DESC.]])</f>
        <v>164977.32999999999</v>
      </c>
      <c r="Q27" s="101"/>
      <c r="R27" s="70"/>
    </row>
    <row r="28" spans="1:21" s="69" customFormat="1" ht="51.75" customHeight="1" x14ac:dyDescent="0.2">
      <c r="A28" s="115">
        <v>19</v>
      </c>
      <c r="B28" s="61" t="s">
        <v>52</v>
      </c>
      <c r="C28" s="116" t="s">
        <v>472</v>
      </c>
      <c r="D28" s="116" t="s">
        <v>53</v>
      </c>
      <c r="E28" s="116" t="s">
        <v>23</v>
      </c>
      <c r="F28" s="116" t="s">
        <v>20</v>
      </c>
      <c r="G28" s="110" t="s">
        <v>488</v>
      </c>
      <c r="H28" s="117">
        <v>95000</v>
      </c>
      <c r="I28" s="118">
        <v>0</v>
      </c>
      <c r="J28" s="118">
        <v>95000</v>
      </c>
      <c r="K28" s="78">
        <f t="shared" si="1"/>
        <v>2726.5</v>
      </c>
      <c r="L28" s="118">
        <v>10449.299999999999</v>
      </c>
      <c r="M28" s="118">
        <v>2888</v>
      </c>
      <c r="N28" s="118">
        <v>2894.78</v>
      </c>
      <c r="O28" s="118">
        <f t="shared" si="0"/>
        <v>18958.579999999998</v>
      </c>
      <c r="P28" s="119">
        <f>(Tabla54[[#This Row],[TOTAL ING.]]-Tabla54[[#This Row],[TOTAL DESC.]])</f>
        <v>76041.42</v>
      </c>
      <c r="Q28" s="101"/>
      <c r="R28" s="70"/>
    </row>
    <row r="29" spans="1:21" s="69" customFormat="1" ht="51.75" customHeight="1" x14ac:dyDescent="0.2">
      <c r="A29" s="115">
        <v>20</v>
      </c>
      <c r="B29" s="61" t="s">
        <v>54</v>
      </c>
      <c r="C29" s="116" t="s">
        <v>472</v>
      </c>
      <c r="D29" s="116" t="s">
        <v>55</v>
      </c>
      <c r="E29" s="116" t="s">
        <v>23</v>
      </c>
      <c r="F29" s="116" t="s">
        <v>20</v>
      </c>
      <c r="G29" s="110" t="s">
        <v>488</v>
      </c>
      <c r="H29" s="117">
        <v>50000</v>
      </c>
      <c r="I29" s="118">
        <v>0</v>
      </c>
      <c r="J29" s="118">
        <f>(Tabla54[[#This Row],[SUELDO BUTO (RD$)]]+Tabla54[[#This Row],[OTROS ING.]])</f>
        <v>50000</v>
      </c>
      <c r="K29" s="78">
        <f t="shared" si="1"/>
        <v>1435</v>
      </c>
      <c r="L29" s="118">
        <v>0</v>
      </c>
      <c r="M29" s="118">
        <f>H29*0.0304</f>
        <v>1520</v>
      </c>
      <c r="N29" s="118">
        <v>825</v>
      </c>
      <c r="O29" s="118">
        <f t="shared" si="0"/>
        <v>3780</v>
      </c>
      <c r="P29" s="119">
        <f>(Tabla54[[#This Row],[TOTAL ING.]]-Tabla54[[#This Row],[TOTAL DESC.]])</f>
        <v>46220</v>
      </c>
      <c r="Q29" s="101"/>
      <c r="R29" s="70"/>
    </row>
    <row r="30" spans="1:21" s="69" customFormat="1" ht="51.75" customHeight="1" x14ac:dyDescent="0.2">
      <c r="A30" s="115">
        <v>21</v>
      </c>
      <c r="B30" s="61" t="s">
        <v>56</v>
      </c>
      <c r="C30" s="116" t="s">
        <v>472</v>
      </c>
      <c r="D30" s="116" t="s">
        <v>43</v>
      </c>
      <c r="E30" s="116" t="s">
        <v>44</v>
      </c>
      <c r="F30" s="116" t="s">
        <v>30</v>
      </c>
      <c r="G30" s="110" t="s">
        <v>488</v>
      </c>
      <c r="H30" s="117">
        <v>35000</v>
      </c>
      <c r="I30" s="118" t="s">
        <v>41</v>
      </c>
      <c r="J30" s="118">
        <v>35000</v>
      </c>
      <c r="K30" s="78">
        <f t="shared" si="1"/>
        <v>1004.5</v>
      </c>
      <c r="L30" s="118">
        <v>0</v>
      </c>
      <c r="M30" s="118">
        <v>1064</v>
      </c>
      <c r="N30" s="118">
        <v>225</v>
      </c>
      <c r="O30" s="118">
        <f t="shared" si="0"/>
        <v>2293.5</v>
      </c>
      <c r="P30" s="119">
        <f>(Tabla54[[#This Row],[TOTAL ING.]]-Tabla54[[#This Row],[TOTAL DESC.]])</f>
        <v>32706.5</v>
      </c>
      <c r="Q30" s="101"/>
      <c r="R30" s="70"/>
    </row>
    <row r="31" spans="1:21" s="69" customFormat="1" ht="51.75" customHeight="1" x14ac:dyDescent="0.2">
      <c r="A31" s="115">
        <v>22</v>
      </c>
      <c r="B31" s="61" t="s">
        <v>57</v>
      </c>
      <c r="C31" s="116" t="s">
        <v>58</v>
      </c>
      <c r="D31" s="116" t="s">
        <v>510</v>
      </c>
      <c r="E31" s="116" t="s">
        <v>38</v>
      </c>
      <c r="F31" s="116" t="s">
        <v>20</v>
      </c>
      <c r="G31" s="110" t="s">
        <v>488</v>
      </c>
      <c r="H31" s="117">
        <v>70000</v>
      </c>
      <c r="I31" s="118">
        <v>0</v>
      </c>
      <c r="J31" s="118">
        <v>70000</v>
      </c>
      <c r="K31" s="78">
        <f t="shared" si="1"/>
        <v>2009</v>
      </c>
      <c r="L31" s="118">
        <v>5368.48</v>
      </c>
      <c r="M31" s="118">
        <v>2128</v>
      </c>
      <c r="N31" s="118">
        <v>745</v>
      </c>
      <c r="O31" s="118">
        <f t="shared" si="0"/>
        <v>10250.48</v>
      </c>
      <c r="P31" s="119">
        <f>(Tabla54[[#This Row],[TOTAL ING.]]-Tabla54[[#This Row],[TOTAL DESC.]])</f>
        <v>59749.520000000004</v>
      </c>
      <c r="Q31" s="101"/>
    </row>
    <row r="32" spans="1:21" s="69" customFormat="1" ht="51.75" customHeight="1" x14ac:dyDescent="0.2">
      <c r="A32" s="107">
        <v>23</v>
      </c>
      <c r="B32" s="61" t="s">
        <v>59</v>
      </c>
      <c r="C32" s="116" t="s">
        <v>60</v>
      </c>
      <c r="D32" s="116" t="s">
        <v>61</v>
      </c>
      <c r="E32" s="116" t="s">
        <v>47</v>
      </c>
      <c r="F32" s="116" t="s">
        <v>30</v>
      </c>
      <c r="G32" s="110" t="s">
        <v>488</v>
      </c>
      <c r="H32" s="117">
        <v>65000</v>
      </c>
      <c r="I32" s="118">
        <v>0</v>
      </c>
      <c r="J32" s="118">
        <f>(Tabla54[[#This Row],[SUELDO BUTO (RD$)]]+Tabla54[[#This Row],[OTROS ING.]])</f>
        <v>65000</v>
      </c>
      <c r="K32" s="78">
        <f t="shared" si="1"/>
        <v>1865.5</v>
      </c>
      <c r="L32" s="118">
        <v>4427.58</v>
      </c>
      <c r="M32" s="118">
        <f>H32*0.0304</f>
        <v>1976</v>
      </c>
      <c r="N32" s="118">
        <v>745</v>
      </c>
      <c r="O32" s="118">
        <f t="shared" si="0"/>
        <v>9014.08</v>
      </c>
      <c r="P32" s="119">
        <f>(Tabla54[[#This Row],[TOTAL ING.]]-Tabla54[[#This Row],[TOTAL DESC.]])</f>
        <v>55985.919999999998</v>
      </c>
      <c r="Q32" s="101"/>
      <c r="R32" s="70"/>
    </row>
    <row r="33" spans="1:19" s="69" customFormat="1" ht="51.75" customHeight="1" x14ac:dyDescent="0.2">
      <c r="A33" s="107">
        <v>24</v>
      </c>
      <c r="B33" s="61" t="s">
        <v>62</v>
      </c>
      <c r="C33" s="116" t="s">
        <v>63</v>
      </c>
      <c r="D33" s="116" t="s">
        <v>514</v>
      </c>
      <c r="E33" s="116" t="s">
        <v>38</v>
      </c>
      <c r="F33" s="116" t="s">
        <v>20</v>
      </c>
      <c r="G33" s="110" t="s">
        <v>488</v>
      </c>
      <c r="H33" s="117">
        <v>40000</v>
      </c>
      <c r="I33" s="118">
        <v>0</v>
      </c>
      <c r="J33" s="118">
        <f>(Tabla54[[#This Row],[SUELDO BUTO (RD$)]]+Tabla54[[#This Row],[OTROS ING.]])</f>
        <v>40000</v>
      </c>
      <c r="K33" s="78">
        <f t="shared" si="1"/>
        <v>1148</v>
      </c>
      <c r="L33" s="118">
        <v>442.65</v>
      </c>
      <c r="M33" s="118">
        <f>H33*0.0304</f>
        <v>1216</v>
      </c>
      <c r="N33" s="118">
        <v>600</v>
      </c>
      <c r="O33" s="118">
        <f t="shared" si="0"/>
        <v>3406.65</v>
      </c>
      <c r="P33" s="119">
        <f>(Tabla54[[#This Row],[TOTAL ING.]]-Tabla54[[#This Row],[TOTAL DESC.]])</f>
        <v>36593.35</v>
      </c>
      <c r="Q33" s="101"/>
      <c r="R33" s="70"/>
    </row>
    <row r="34" spans="1:19" s="69" customFormat="1" ht="51.75" customHeight="1" x14ac:dyDescent="0.2">
      <c r="A34" s="107">
        <v>25</v>
      </c>
      <c r="B34" s="61" t="s">
        <v>64</v>
      </c>
      <c r="C34" s="116" t="s">
        <v>473</v>
      </c>
      <c r="D34" s="116" t="s">
        <v>509</v>
      </c>
      <c r="E34" s="116" t="s">
        <v>44</v>
      </c>
      <c r="F34" s="116" t="s">
        <v>20</v>
      </c>
      <c r="G34" s="110" t="s">
        <v>488</v>
      </c>
      <c r="H34" s="117">
        <v>40000</v>
      </c>
      <c r="I34" s="118">
        <v>0</v>
      </c>
      <c r="J34" s="118">
        <f>(Tabla54[[#This Row],[SUELDO BUTO (RD$)]]+Tabla54[[#This Row],[OTROS ING.]])</f>
        <v>40000</v>
      </c>
      <c r="K34" s="78">
        <f t="shared" si="1"/>
        <v>1148</v>
      </c>
      <c r="L34" s="118">
        <v>442.65</v>
      </c>
      <c r="M34" s="118">
        <f>H34*0.0304</f>
        <v>1216</v>
      </c>
      <c r="N34" s="118">
        <v>505</v>
      </c>
      <c r="O34" s="118">
        <f t="shared" si="0"/>
        <v>3311.65</v>
      </c>
      <c r="P34" s="119">
        <f>(Tabla54[[#This Row],[TOTAL ING.]]-Tabla54[[#This Row],[TOTAL DESC.]])</f>
        <v>36688.35</v>
      </c>
      <c r="Q34" s="101"/>
      <c r="R34" s="70"/>
    </row>
    <row r="35" spans="1:19" s="69" customFormat="1" ht="51.75" customHeight="1" x14ac:dyDescent="0.2">
      <c r="A35" s="115">
        <v>26</v>
      </c>
      <c r="B35" s="61" t="s">
        <v>66</v>
      </c>
      <c r="C35" s="116" t="s">
        <v>67</v>
      </c>
      <c r="D35" s="116" t="s">
        <v>515</v>
      </c>
      <c r="E35" s="116" t="s">
        <v>38</v>
      </c>
      <c r="F35" s="116" t="s">
        <v>20</v>
      </c>
      <c r="G35" s="110" t="s">
        <v>488</v>
      </c>
      <c r="H35" s="117">
        <v>35000</v>
      </c>
      <c r="I35" s="118">
        <v>0</v>
      </c>
      <c r="J35" s="118">
        <v>35000</v>
      </c>
      <c r="K35" s="78">
        <f t="shared" si="1"/>
        <v>1004.5</v>
      </c>
      <c r="L35" s="118">
        <v>0</v>
      </c>
      <c r="M35" s="118">
        <v>1064</v>
      </c>
      <c r="N35" s="118">
        <v>775</v>
      </c>
      <c r="O35" s="118">
        <f t="shared" si="0"/>
        <v>2843.5</v>
      </c>
      <c r="P35" s="119">
        <f>(Tabla54[[#This Row],[TOTAL ING.]]-Tabla54[[#This Row],[TOTAL DESC.]])</f>
        <v>32156.5</v>
      </c>
      <c r="Q35" s="101"/>
      <c r="R35" s="70"/>
    </row>
    <row r="36" spans="1:19" s="69" customFormat="1" ht="51.75" customHeight="1" x14ac:dyDescent="0.2">
      <c r="A36" s="115">
        <v>27</v>
      </c>
      <c r="B36" s="61" t="s">
        <v>68</v>
      </c>
      <c r="C36" s="116" t="s">
        <v>69</v>
      </c>
      <c r="D36" s="116" t="s">
        <v>511</v>
      </c>
      <c r="E36" s="116" t="s">
        <v>47</v>
      </c>
      <c r="F36" s="116" t="s">
        <v>20</v>
      </c>
      <c r="G36" s="110" t="s">
        <v>488</v>
      </c>
      <c r="H36" s="117">
        <v>45000</v>
      </c>
      <c r="I36" s="118">
        <v>0</v>
      </c>
      <c r="J36" s="118">
        <v>45000</v>
      </c>
      <c r="K36" s="78">
        <f t="shared" si="1"/>
        <v>1291.5</v>
      </c>
      <c r="L36" s="118">
        <v>860.36</v>
      </c>
      <c r="M36" s="118">
        <v>1368</v>
      </c>
      <c r="N36" s="118">
        <v>4318.4799999999996</v>
      </c>
      <c r="O36" s="118">
        <f t="shared" si="0"/>
        <v>7838.34</v>
      </c>
      <c r="P36" s="119">
        <f>(Tabla54[[#This Row],[TOTAL ING.]]-Tabla54[[#This Row],[TOTAL DESC.]])</f>
        <v>37161.660000000003</v>
      </c>
      <c r="Q36" s="101"/>
      <c r="R36" s="70"/>
    </row>
    <row r="37" spans="1:19" s="69" customFormat="1" ht="51.75" customHeight="1" x14ac:dyDescent="0.2">
      <c r="A37" s="115">
        <v>28</v>
      </c>
      <c r="B37" s="61" t="s">
        <v>137</v>
      </c>
      <c r="C37" s="116" t="s">
        <v>69</v>
      </c>
      <c r="D37" s="116" t="s">
        <v>511</v>
      </c>
      <c r="E37" s="116" t="s">
        <v>38</v>
      </c>
      <c r="F37" s="116" t="s">
        <v>20</v>
      </c>
      <c r="G37" s="110" t="s">
        <v>488</v>
      </c>
      <c r="H37" s="117">
        <v>40000</v>
      </c>
      <c r="I37" s="118">
        <v>0</v>
      </c>
      <c r="J37" s="118">
        <f>(Tabla54[[#This Row],[SUELDO BUTO (RD$)]]+Tabla54[[#This Row],[OTROS ING.]])</f>
        <v>40000</v>
      </c>
      <c r="K37" s="78">
        <f>H37*0.0287</f>
        <v>1148</v>
      </c>
      <c r="L37" s="118">
        <v>442.65</v>
      </c>
      <c r="M37" s="118">
        <f>H37*0.0304</f>
        <v>1216</v>
      </c>
      <c r="N37" s="118">
        <v>225</v>
      </c>
      <c r="O37" s="118">
        <f t="shared" si="0"/>
        <v>3031.65</v>
      </c>
      <c r="P37" s="119">
        <f>(Tabla54[[#This Row],[TOTAL ING.]]-Tabla54[[#This Row],[TOTAL DESC.]])</f>
        <v>36968.35</v>
      </c>
      <c r="Q37" s="101"/>
    </row>
    <row r="38" spans="1:19" s="69" customFormat="1" ht="51.75" customHeight="1" x14ac:dyDescent="0.2">
      <c r="A38" s="115">
        <v>29</v>
      </c>
      <c r="B38" s="61" t="s">
        <v>70</v>
      </c>
      <c r="C38" s="61" t="s">
        <v>528</v>
      </c>
      <c r="D38" s="61" t="s">
        <v>71</v>
      </c>
      <c r="E38" s="61" t="s">
        <v>47</v>
      </c>
      <c r="F38" s="61" t="s">
        <v>20</v>
      </c>
      <c r="G38" s="110" t="s">
        <v>488</v>
      </c>
      <c r="H38" s="67">
        <v>65000</v>
      </c>
      <c r="I38" s="73">
        <v>0</v>
      </c>
      <c r="J38" s="78">
        <v>65000</v>
      </c>
      <c r="K38" s="78">
        <f t="shared" si="1"/>
        <v>1865.5</v>
      </c>
      <c r="L38" s="78">
        <v>4427.58</v>
      </c>
      <c r="M38" s="78">
        <f>+J38*3.04%</f>
        <v>1976</v>
      </c>
      <c r="N38" s="78">
        <v>4675</v>
      </c>
      <c r="O38" s="118">
        <f t="shared" si="0"/>
        <v>12944.08</v>
      </c>
      <c r="P38" s="96">
        <f>(J38-O38)</f>
        <v>52055.92</v>
      </c>
      <c r="Q38" s="101"/>
      <c r="R38" s="70"/>
    </row>
    <row r="39" spans="1:19" s="69" customFormat="1" ht="51.75" customHeight="1" x14ac:dyDescent="0.2">
      <c r="A39" s="107">
        <v>30</v>
      </c>
      <c r="B39" s="61" t="s">
        <v>72</v>
      </c>
      <c r="C39" s="116" t="s">
        <v>540</v>
      </c>
      <c r="D39" s="116" t="s">
        <v>509</v>
      </c>
      <c r="E39" s="116" t="s">
        <v>44</v>
      </c>
      <c r="F39" s="116" t="s">
        <v>30</v>
      </c>
      <c r="G39" s="110" t="s">
        <v>488</v>
      </c>
      <c r="H39" s="117">
        <v>40000</v>
      </c>
      <c r="I39" s="118">
        <v>0</v>
      </c>
      <c r="J39" s="118">
        <v>40000</v>
      </c>
      <c r="K39" s="78">
        <f t="shared" si="1"/>
        <v>1148</v>
      </c>
      <c r="L39" s="118">
        <v>442.65</v>
      </c>
      <c r="M39" s="118">
        <f>H39*0.0304</f>
        <v>1216</v>
      </c>
      <c r="N39" s="118">
        <v>705</v>
      </c>
      <c r="O39" s="118">
        <f t="shared" si="0"/>
        <v>3511.65</v>
      </c>
      <c r="P39" s="119">
        <f>(Tabla54[[#This Row],[TOTAL ING.]]-Tabla54[[#This Row],[TOTAL DESC.]])</f>
        <v>36488.35</v>
      </c>
      <c r="Q39" s="101"/>
      <c r="R39" s="70"/>
    </row>
    <row r="40" spans="1:19" s="69" customFormat="1" ht="51.75" customHeight="1" x14ac:dyDescent="0.2">
      <c r="A40" s="115">
        <v>31</v>
      </c>
      <c r="B40" s="61" t="s">
        <v>75</v>
      </c>
      <c r="C40" s="116" t="s">
        <v>540</v>
      </c>
      <c r="D40" s="116" t="s">
        <v>509</v>
      </c>
      <c r="E40" s="116" t="s">
        <v>44</v>
      </c>
      <c r="F40" s="116" t="s">
        <v>20</v>
      </c>
      <c r="G40" s="110" t="s">
        <v>488</v>
      </c>
      <c r="H40" s="117">
        <v>40000</v>
      </c>
      <c r="I40" s="118">
        <v>0</v>
      </c>
      <c r="J40" s="118">
        <v>40000</v>
      </c>
      <c r="K40" s="78">
        <f t="shared" si="1"/>
        <v>1148</v>
      </c>
      <c r="L40" s="118">
        <v>442.65</v>
      </c>
      <c r="M40" s="118">
        <f>H40*0.0304</f>
        <v>1216</v>
      </c>
      <c r="N40" s="118">
        <v>545</v>
      </c>
      <c r="O40" s="118">
        <f t="shared" si="0"/>
        <v>3351.65</v>
      </c>
      <c r="P40" s="119">
        <f>(Tabla54[[#This Row],[TOTAL ING.]]-Tabla54[[#This Row],[TOTAL DESC.]])</f>
        <v>36648.35</v>
      </c>
      <c r="Q40" s="101"/>
      <c r="R40" s="70"/>
    </row>
    <row r="41" spans="1:19" s="69" customFormat="1" ht="51.75" customHeight="1" x14ac:dyDescent="0.2">
      <c r="A41" s="115">
        <v>32</v>
      </c>
      <c r="B41" s="61" t="s">
        <v>76</v>
      </c>
      <c r="C41" s="116" t="s">
        <v>77</v>
      </c>
      <c r="D41" s="116" t="s">
        <v>512</v>
      </c>
      <c r="E41" s="116" t="s">
        <v>38</v>
      </c>
      <c r="F41" s="116" t="s">
        <v>20</v>
      </c>
      <c r="G41" s="110" t="s">
        <v>488</v>
      </c>
      <c r="H41" s="117">
        <v>75000</v>
      </c>
      <c r="I41" s="118">
        <v>0</v>
      </c>
      <c r="J41" s="118">
        <f>(Tabla54[[#This Row],[SUELDO BUTO (RD$)]]+Tabla54[[#This Row],[OTROS ING.]])</f>
        <v>75000</v>
      </c>
      <c r="K41" s="78">
        <f t="shared" si="1"/>
        <v>2152.5</v>
      </c>
      <c r="L41" s="118">
        <v>6309.38</v>
      </c>
      <c r="M41" s="118">
        <f>H41*0.0304</f>
        <v>2280</v>
      </c>
      <c r="N41" s="118">
        <v>935.4</v>
      </c>
      <c r="O41" s="118">
        <f t="shared" si="0"/>
        <v>11677.28</v>
      </c>
      <c r="P41" s="119">
        <f>(Tabla54[[#This Row],[TOTAL ING.]]-Tabla54[[#This Row],[TOTAL DESC.]])</f>
        <v>63322.720000000001</v>
      </c>
      <c r="Q41" s="101"/>
      <c r="R41" s="70"/>
    </row>
    <row r="42" spans="1:19" s="69" customFormat="1" ht="51.75" customHeight="1" x14ac:dyDescent="0.2">
      <c r="A42" s="115">
        <v>33</v>
      </c>
      <c r="B42" s="61" t="s">
        <v>80</v>
      </c>
      <c r="C42" s="116" t="s">
        <v>77</v>
      </c>
      <c r="D42" s="116" t="s">
        <v>81</v>
      </c>
      <c r="E42" s="116" t="s">
        <v>47</v>
      </c>
      <c r="F42" s="116" t="s">
        <v>20</v>
      </c>
      <c r="G42" s="110" t="s">
        <v>488</v>
      </c>
      <c r="H42" s="117">
        <v>80000</v>
      </c>
      <c r="I42" s="118">
        <v>0</v>
      </c>
      <c r="J42" s="118">
        <f>(Tabla54[[#This Row],[SUELDO BUTO (RD$)]]+Tabla54[[#This Row],[OTROS ING.]])</f>
        <v>80000</v>
      </c>
      <c r="K42" s="78">
        <f>H42*0.0287</f>
        <v>2296</v>
      </c>
      <c r="L42" s="118">
        <v>6920.92</v>
      </c>
      <c r="M42" s="118">
        <f>H42*0.0304</f>
        <v>2432</v>
      </c>
      <c r="N42" s="118">
        <v>4943.4799999999996</v>
      </c>
      <c r="O42" s="118">
        <f t="shared" si="0"/>
        <v>16592.400000000001</v>
      </c>
      <c r="P42" s="119">
        <f>(Tabla54[[#This Row],[TOTAL ING.]]-Tabla54[[#This Row],[TOTAL DESC.]])</f>
        <v>63407.6</v>
      </c>
      <c r="Q42" s="101"/>
      <c r="R42" s="70"/>
      <c r="S42" s="70"/>
    </row>
    <row r="43" spans="1:19" s="69" customFormat="1" ht="51.75" customHeight="1" x14ac:dyDescent="0.2">
      <c r="A43" s="115">
        <v>34</v>
      </c>
      <c r="B43" s="61" t="s">
        <v>78</v>
      </c>
      <c r="C43" s="116" t="s">
        <v>77</v>
      </c>
      <c r="D43" s="116" t="s">
        <v>79</v>
      </c>
      <c r="E43" s="116" t="s">
        <v>44</v>
      </c>
      <c r="F43" s="116" t="s">
        <v>20</v>
      </c>
      <c r="G43" s="110" t="s">
        <v>488</v>
      </c>
      <c r="H43" s="117">
        <v>51000</v>
      </c>
      <c r="I43" s="118">
        <v>0</v>
      </c>
      <c r="J43" s="118">
        <v>51000</v>
      </c>
      <c r="K43" s="78">
        <f t="shared" si="1"/>
        <v>1463.7</v>
      </c>
      <c r="L43" s="118">
        <v>1995.14</v>
      </c>
      <c r="M43" s="118">
        <v>1550.4</v>
      </c>
      <c r="N43" s="118">
        <v>6165.9</v>
      </c>
      <c r="O43" s="118">
        <f t="shared" ref="O43:O73" si="3">SUM(K43:N43)</f>
        <v>11175.14</v>
      </c>
      <c r="P43" s="119">
        <f>(Tabla54[[#This Row],[TOTAL ING.]]-Tabla54[[#This Row],[TOTAL DESC.]])</f>
        <v>39824.86</v>
      </c>
      <c r="Q43" s="101"/>
      <c r="R43" s="70"/>
    </row>
    <row r="44" spans="1:19" s="69" customFormat="1" ht="51.75" customHeight="1" x14ac:dyDescent="0.2">
      <c r="A44" s="107">
        <v>35</v>
      </c>
      <c r="B44" s="61" t="s">
        <v>88</v>
      </c>
      <c r="C44" s="116" t="s">
        <v>77</v>
      </c>
      <c r="D44" s="116" t="s">
        <v>79</v>
      </c>
      <c r="E44" s="116" t="s">
        <v>44</v>
      </c>
      <c r="F44" s="116" t="s">
        <v>20</v>
      </c>
      <c r="G44" s="110" t="s">
        <v>488</v>
      </c>
      <c r="H44" s="117">
        <v>51000</v>
      </c>
      <c r="I44" s="118">
        <v>0</v>
      </c>
      <c r="J44" s="118">
        <f>(Tabla54[[#This Row],[SUELDO BUTO (RD$)]]+Tabla54[[#This Row],[OTROS ING.]])</f>
        <v>51000</v>
      </c>
      <c r="K44" s="78">
        <f>H44*0.0287</f>
        <v>1463.7</v>
      </c>
      <c r="L44" s="118">
        <v>1995.14</v>
      </c>
      <c r="M44" s="118">
        <f t="shared" ref="M44:M50" si="4">H44*0.0304</f>
        <v>1550.4</v>
      </c>
      <c r="N44" s="118">
        <v>825</v>
      </c>
      <c r="O44" s="118">
        <f t="shared" si="3"/>
        <v>5834.24</v>
      </c>
      <c r="P44" s="119">
        <f>(Tabla54[[#This Row],[TOTAL ING.]]-Tabla54[[#This Row],[TOTAL DESC.]])</f>
        <v>45165.760000000002</v>
      </c>
      <c r="Q44" s="101"/>
      <c r="R44" s="70"/>
    </row>
    <row r="45" spans="1:19" s="69" customFormat="1" ht="51.75" customHeight="1" x14ac:dyDescent="0.2">
      <c r="A45" s="107">
        <v>36</v>
      </c>
      <c r="B45" s="61" t="s">
        <v>82</v>
      </c>
      <c r="C45" s="116" t="s">
        <v>228</v>
      </c>
      <c r="D45" s="116" t="s">
        <v>83</v>
      </c>
      <c r="E45" s="116" t="s">
        <v>47</v>
      </c>
      <c r="F45" s="116" t="s">
        <v>30</v>
      </c>
      <c r="G45" s="110" t="s">
        <v>488</v>
      </c>
      <c r="H45" s="117">
        <v>51000</v>
      </c>
      <c r="I45" s="118">
        <v>0</v>
      </c>
      <c r="J45" s="118">
        <f>(Tabla54[[#This Row],[SUELDO BUTO (RD$)]]+Tabla54[[#This Row],[OTROS ING.]])</f>
        <v>51000</v>
      </c>
      <c r="K45" s="78">
        <f t="shared" si="1"/>
        <v>1463.7</v>
      </c>
      <c r="L45" s="118">
        <v>1995.14</v>
      </c>
      <c r="M45" s="118">
        <f t="shared" si="4"/>
        <v>1550.4</v>
      </c>
      <c r="N45" s="118">
        <v>900</v>
      </c>
      <c r="O45" s="118">
        <f t="shared" si="3"/>
        <v>5909.24</v>
      </c>
      <c r="P45" s="119">
        <f>(Tabla54[[#This Row],[TOTAL ING.]]-Tabla54[[#This Row],[TOTAL DESC.]])</f>
        <v>45090.76</v>
      </c>
      <c r="Q45" s="101"/>
      <c r="R45" s="70"/>
      <c r="S45" s="70"/>
    </row>
    <row r="46" spans="1:19" s="69" customFormat="1" ht="51.75" customHeight="1" x14ac:dyDescent="0.2">
      <c r="A46" s="107">
        <v>37</v>
      </c>
      <c r="B46" s="61" t="s">
        <v>86</v>
      </c>
      <c r="C46" s="116" t="s">
        <v>228</v>
      </c>
      <c r="D46" s="116" t="s">
        <v>87</v>
      </c>
      <c r="E46" s="116" t="s">
        <v>44</v>
      </c>
      <c r="F46" s="116" t="s">
        <v>20</v>
      </c>
      <c r="G46" s="110" t="s">
        <v>488</v>
      </c>
      <c r="H46" s="117">
        <v>51000</v>
      </c>
      <c r="I46" s="118">
        <v>0</v>
      </c>
      <c r="J46" s="118">
        <f>(Tabla54[[#This Row],[SUELDO BUTO (RD$)]]+Tabla54[[#This Row],[OTROS ING.]])</f>
        <v>51000</v>
      </c>
      <c r="K46" s="78">
        <f>H46*0.0287</f>
        <v>1463.7</v>
      </c>
      <c r="L46" s="118">
        <v>1995.14</v>
      </c>
      <c r="M46" s="118">
        <f t="shared" si="4"/>
        <v>1550.4</v>
      </c>
      <c r="N46" s="118">
        <v>600</v>
      </c>
      <c r="O46" s="118">
        <f t="shared" si="3"/>
        <v>5609.24</v>
      </c>
      <c r="P46" s="119">
        <f>(Tabla54[[#This Row],[TOTAL ING.]]-Tabla54[[#This Row],[TOTAL DESC.]])</f>
        <v>45390.76</v>
      </c>
      <c r="Q46" s="101"/>
      <c r="R46" s="70"/>
    </row>
    <row r="47" spans="1:19" s="69" customFormat="1" ht="51.75" customHeight="1" x14ac:dyDescent="0.2">
      <c r="A47" s="115">
        <v>38</v>
      </c>
      <c r="B47" s="61" t="s">
        <v>84</v>
      </c>
      <c r="C47" s="116" t="s">
        <v>85</v>
      </c>
      <c r="D47" s="116" t="s">
        <v>513</v>
      </c>
      <c r="E47" s="116" t="s">
        <v>38</v>
      </c>
      <c r="F47" s="116" t="s">
        <v>30</v>
      </c>
      <c r="G47" s="110" t="s">
        <v>488</v>
      </c>
      <c r="H47" s="117">
        <v>40000</v>
      </c>
      <c r="I47" s="118">
        <v>0</v>
      </c>
      <c r="J47" s="118">
        <f>(Tabla54[[#This Row],[SUELDO BUTO (RD$)]]+Tabla54[[#This Row],[OTROS ING.]])</f>
        <v>40000</v>
      </c>
      <c r="K47" s="78">
        <f>H47*0.0287</f>
        <v>1148</v>
      </c>
      <c r="L47" s="118">
        <v>154.68</v>
      </c>
      <c r="M47" s="118">
        <f t="shared" si="4"/>
        <v>1216</v>
      </c>
      <c r="N47" s="118">
        <v>2664.78</v>
      </c>
      <c r="O47" s="118">
        <f t="shared" si="3"/>
        <v>5183.4600000000009</v>
      </c>
      <c r="P47" s="119">
        <f>(Tabla54[[#This Row],[TOTAL ING.]]-Tabla54[[#This Row],[TOTAL DESC.]])</f>
        <v>34816.54</v>
      </c>
      <c r="Q47" s="101"/>
      <c r="R47" s="70"/>
    </row>
    <row r="48" spans="1:19" s="69" customFormat="1" ht="51.75" customHeight="1" x14ac:dyDescent="0.2">
      <c r="A48" s="115">
        <v>39</v>
      </c>
      <c r="B48" s="61" t="s">
        <v>90</v>
      </c>
      <c r="C48" s="116" t="s">
        <v>85</v>
      </c>
      <c r="D48" s="116" t="s">
        <v>541</v>
      </c>
      <c r="E48" s="116" t="s">
        <v>47</v>
      </c>
      <c r="F48" s="116" t="s">
        <v>20</v>
      </c>
      <c r="G48" s="110" t="s">
        <v>488</v>
      </c>
      <c r="H48" s="117">
        <v>51000</v>
      </c>
      <c r="I48" s="118">
        <v>0</v>
      </c>
      <c r="J48" s="118">
        <f>(Tabla54[[#This Row],[SUELDO BUTO (RD$)]]+Tabla54[[#This Row],[OTROS ING.]])</f>
        <v>51000</v>
      </c>
      <c r="K48" s="78">
        <f t="shared" si="1"/>
        <v>1463.7</v>
      </c>
      <c r="L48" s="118">
        <v>1995.14</v>
      </c>
      <c r="M48" s="118">
        <f t="shared" si="4"/>
        <v>1550.4</v>
      </c>
      <c r="N48" s="118">
        <v>825</v>
      </c>
      <c r="O48" s="118">
        <f t="shared" si="3"/>
        <v>5834.24</v>
      </c>
      <c r="P48" s="119">
        <f>(Tabla54[[#This Row],[TOTAL ING.]]-Tabla54[[#This Row],[TOTAL DESC.]])</f>
        <v>45165.760000000002</v>
      </c>
      <c r="Q48" s="101"/>
      <c r="R48" s="70"/>
    </row>
    <row r="49" spans="1:19" s="69" customFormat="1" ht="51.75" customHeight="1" x14ac:dyDescent="0.2">
      <c r="A49" s="115">
        <v>40</v>
      </c>
      <c r="B49" s="61" t="s">
        <v>89</v>
      </c>
      <c r="C49" s="116" t="s">
        <v>534</v>
      </c>
      <c r="D49" s="116" t="s">
        <v>509</v>
      </c>
      <c r="E49" s="116" t="s">
        <v>44</v>
      </c>
      <c r="F49" s="116" t="s">
        <v>20</v>
      </c>
      <c r="G49" s="110" t="s">
        <v>488</v>
      </c>
      <c r="H49" s="117">
        <v>40000</v>
      </c>
      <c r="I49" s="118">
        <v>0</v>
      </c>
      <c r="J49" s="118">
        <f>(Tabla54[[#This Row],[SUELDO BUTO (RD$)]]+Tabla54[[#This Row],[OTROS ING.]])</f>
        <v>40000</v>
      </c>
      <c r="K49" s="78">
        <f>H49*0.0287</f>
        <v>1148</v>
      </c>
      <c r="L49" s="118">
        <v>0</v>
      </c>
      <c r="M49" s="118">
        <f t="shared" si="4"/>
        <v>1216</v>
      </c>
      <c r="N49" s="118">
        <v>2624.78</v>
      </c>
      <c r="O49" s="118">
        <f t="shared" si="3"/>
        <v>4988.7800000000007</v>
      </c>
      <c r="P49" s="119">
        <f>(Tabla54[[#This Row],[TOTAL ING.]]-Tabla54[[#This Row],[TOTAL DESC.]])</f>
        <v>35011.22</v>
      </c>
      <c r="Q49" s="101"/>
      <c r="R49" s="70"/>
    </row>
    <row r="50" spans="1:19" s="69" customFormat="1" ht="51.75" customHeight="1" x14ac:dyDescent="0.2">
      <c r="A50" s="115">
        <v>41</v>
      </c>
      <c r="B50" s="61" t="s">
        <v>91</v>
      </c>
      <c r="C50" s="116" t="s">
        <v>92</v>
      </c>
      <c r="D50" s="116" t="s">
        <v>238</v>
      </c>
      <c r="E50" s="116" t="s">
        <v>47</v>
      </c>
      <c r="F50" s="116" t="s">
        <v>30</v>
      </c>
      <c r="G50" s="110" t="s">
        <v>488</v>
      </c>
      <c r="H50" s="117">
        <v>51000</v>
      </c>
      <c r="I50" s="118">
        <v>0</v>
      </c>
      <c r="J50" s="118">
        <f>(Tabla54[[#This Row],[SUELDO BUTO (RD$)]]+Tabla54[[#This Row],[OTROS ING.]])</f>
        <v>51000</v>
      </c>
      <c r="K50" s="78">
        <f t="shared" si="1"/>
        <v>1463.7</v>
      </c>
      <c r="L50" s="118">
        <v>1995.14</v>
      </c>
      <c r="M50" s="118">
        <f t="shared" si="4"/>
        <v>1550.4</v>
      </c>
      <c r="N50" s="118">
        <v>675</v>
      </c>
      <c r="O50" s="118">
        <f t="shared" si="3"/>
        <v>5684.24</v>
      </c>
      <c r="P50" s="119">
        <f>(Tabla54[[#This Row],[TOTAL ING.]]-Tabla54[[#This Row],[TOTAL DESC.]])</f>
        <v>45315.76</v>
      </c>
      <c r="Q50" s="101"/>
      <c r="R50" s="70"/>
    </row>
    <row r="51" spans="1:19" s="69" customFormat="1" ht="51.75" customHeight="1" x14ac:dyDescent="0.2">
      <c r="A51" s="107">
        <v>42</v>
      </c>
      <c r="B51" s="61" t="s">
        <v>93</v>
      </c>
      <c r="C51" s="116" t="s">
        <v>474</v>
      </c>
      <c r="D51" s="116" t="s">
        <v>509</v>
      </c>
      <c r="E51" s="116" t="s">
        <v>44</v>
      </c>
      <c r="F51" s="116" t="s">
        <v>20</v>
      </c>
      <c r="G51" s="110" t="s">
        <v>488</v>
      </c>
      <c r="H51" s="117">
        <v>40000</v>
      </c>
      <c r="I51" s="118">
        <v>0</v>
      </c>
      <c r="J51" s="118">
        <f>(Tabla54[[#This Row],[SUELDO BUTO (RD$)]]+Tabla54[[#This Row],[OTROS ING.]])</f>
        <v>40000</v>
      </c>
      <c r="K51" s="78">
        <f t="shared" si="1"/>
        <v>1148</v>
      </c>
      <c r="L51" s="118">
        <v>154.68</v>
      </c>
      <c r="M51" s="118">
        <f t="shared" ref="M51:M55" si="5">H51*0.0304</f>
        <v>1216</v>
      </c>
      <c r="N51" s="118">
        <v>2509.7800000000002</v>
      </c>
      <c r="O51" s="118">
        <f t="shared" si="3"/>
        <v>5028.4600000000009</v>
      </c>
      <c r="P51" s="119">
        <f>(Tabla54[[#This Row],[TOTAL ING.]]-Tabla54[[#This Row],[TOTAL DESC.]])</f>
        <v>34971.54</v>
      </c>
      <c r="Q51" s="101"/>
      <c r="R51" s="70"/>
    </row>
    <row r="52" spans="1:19" s="69" customFormat="1" ht="51.75" customHeight="1" x14ac:dyDescent="0.2">
      <c r="A52" s="115">
        <v>43</v>
      </c>
      <c r="B52" s="61" t="s">
        <v>96</v>
      </c>
      <c r="C52" s="116" t="s">
        <v>100</v>
      </c>
      <c r="D52" s="116" t="s">
        <v>517</v>
      </c>
      <c r="E52" s="116" t="s">
        <v>38</v>
      </c>
      <c r="F52" s="116" t="s">
        <v>20</v>
      </c>
      <c r="G52" s="110" t="s">
        <v>488</v>
      </c>
      <c r="H52" s="117">
        <v>35000</v>
      </c>
      <c r="I52" s="118">
        <v>0</v>
      </c>
      <c r="J52" s="118">
        <f>(Tabla54[[#This Row],[SUELDO BUTO (RD$)]]+Tabla54[[#This Row],[OTROS ING.]])</f>
        <v>35000</v>
      </c>
      <c r="K52" s="78">
        <f>H52*0.0287</f>
        <v>1004.5</v>
      </c>
      <c r="L52" s="118">
        <v>0</v>
      </c>
      <c r="M52" s="118">
        <f>H52*0.0304</f>
        <v>1064</v>
      </c>
      <c r="N52" s="118">
        <v>405</v>
      </c>
      <c r="O52" s="118">
        <f>SUM(K52:N52)</f>
        <v>2473.5</v>
      </c>
      <c r="P52" s="119">
        <f>(Tabla54[[#This Row],[TOTAL ING.]]-Tabla54[[#This Row],[TOTAL DESC.]])</f>
        <v>32526.5</v>
      </c>
      <c r="Q52" s="101"/>
      <c r="R52" s="70"/>
      <c r="S52" s="70"/>
    </row>
    <row r="53" spans="1:19" s="69" customFormat="1" ht="51.75" customHeight="1" x14ac:dyDescent="0.2">
      <c r="A53" s="115">
        <v>44</v>
      </c>
      <c r="B53" s="61" t="s">
        <v>99</v>
      </c>
      <c r="C53" s="116" t="s">
        <v>100</v>
      </c>
      <c r="D53" s="116" t="s">
        <v>101</v>
      </c>
      <c r="E53" s="116" t="s">
        <v>38</v>
      </c>
      <c r="F53" s="116" t="s">
        <v>30</v>
      </c>
      <c r="G53" s="110" t="s">
        <v>488</v>
      </c>
      <c r="H53" s="117">
        <v>51000</v>
      </c>
      <c r="I53" s="118">
        <v>0</v>
      </c>
      <c r="J53" s="118">
        <f>(Tabla54[[#This Row],[SUELDO BUTO (RD$)]]+Tabla54[[#This Row],[OTROS ING.]])</f>
        <v>51000</v>
      </c>
      <c r="K53" s="78">
        <f t="shared" si="1"/>
        <v>1463.7</v>
      </c>
      <c r="L53" s="118">
        <v>1995.14</v>
      </c>
      <c r="M53" s="118">
        <v>1550.4</v>
      </c>
      <c r="N53" s="118">
        <v>825</v>
      </c>
      <c r="O53" s="118">
        <f t="shared" si="3"/>
        <v>5834.24</v>
      </c>
      <c r="P53" s="119">
        <f>(Tabla54[[#This Row],[TOTAL ING.]]-Tabla54[[#This Row],[TOTAL DESC.]])</f>
        <v>45165.760000000002</v>
      </c>
      <c r="Q53" s="101"/>
      <c r="R53" s="70"/>
    </row>
    <row r="54" spans="1:19" s="69" customFormat="1" ht="51.75" customHeight="1" x14ac:dyDescent="0.2">
      <c r="A54" s="115">
        <v>45</v>
      </c>
      <c r="B54" s="61" t="s">
        <v>102</v>
      </c>
      <c r="C54" s="116" t="s">
        <v>100</v>
      </c>
      <c r="D54" s="116" t="s">
        <v>103</v>
      </c>
      <c r="E54" s="116" t="s">
        <v>44</v>
      </c>
      <c r="F54" s="116" t="s">
        <v>30</v>
      </c>
      <c r="G54" s="110" t="s">
        <v>488</v>
      </c>
      <c r="H54" s="117">
        <v>40000</v>
      </c>
      <c r="I54" s="118">
        <v>0</v>
      </c>
      <c r="J54" s="118">
        <f>(Tabla54[[#This Row],[SUELDO BUTO (RD$)]]+Tabla54[[#This Row],[OTROS ING.]])</f>
        <v>40000</v>
      </c>
      <c r="K54" s="78">
        <f t="shared" si="1"/>
        <v>1148</v>
      </c>
      <c r="L54" s="118">
        <v>442.65</v>
      </c>
      <c r="M54" s="118">
        <f t="shared" si="5"/>
        <v>1216</v>
      </c>
      <c r="N54" s="118">
        <v>705</v>
      </c>
      <c r="O54" s="118">
        <f t="shared" si="3"/>
        <v>3511.65</v>
      </c>
      <c r="P54" s="119">
        <f>(Tabla54[[#This Row],[TOTAL ING.]]-Tabla54[[#This Row],[TOTAL DESC.]])</f>
        <v>36488.35</v>
      </c>
      <c r="Q54" s="101"/>
      <c r="R54" s="70"/>
    </row>
    <row r="55" spans="1:19" s="69" customFormat="1" ht="51.75" customHeight="1" x14ac:dyDescent="0.2">
      <c r="A55" s="115">
        <v>46</v>
      </c>
      <c r="B55" s="61" t="s">
        <v>104</v>
      </c>
      <c r="C55" s="116" t="s">
        <v>100</v>
      </c>
      <c r="D55" s="116" t="s">
        <v>65</v>
      </c>
      <c r="E55" s="116" t="s">
        <v>47</v>
      </c>
      <c r="F55" s="116" t="s">
        <v>20</v>
      </c>
      <c r="G55" s="110" t="s">
        <v>488</v>
      </c>
      <c r="H55" s="117">
        <v>40000</v>
      </c>
      <c r="I55" s="118">
        <v>0</v>
      </c>
      <c r="J55" s="118">
        <f>(Tabla54[[#This Row],[SUELDO BUTO (RD$)]]+Tabla54[[#This Row],[OTROS ING.]])</f>
        <v>40000</v>
      </c>
      <c r="K55" s="78">
        <f t="shared" si="1"/>
        <v>1148</v>
      </c>
      <c r="L55" s="118">
        <v>442.65</v>
      </c>
      <c r="M55" s="118">
        <f t="shared" si="5"/>
        <v>1216</v>
      </c>
      <c r="N55" s="118">
        <v>705</v>
      </c>
      <c r="O55" s="118">
        <f>SUM(K55:N55)</f>
        <v>3511.65</v>
      </c>
      <c r="P55" s="119">
        <f>(Tabla54[[#This Row],[TOTAL ING.]]-Tabla54[[#This Row],[TOTAL DESC.]])</f>
        <v>36488.35</v>
      </c>
      <c r="Q55" s="101"/>
      <c r="R55" s="70"/>
      <c r="S55" s="70"/>
    </row>
    <row r="56" spans="1:19" s="69" customFormat="1" ht="51.75" customHeight="1" x14ac:dyDescent="0.2">
      <c r="A56" s="107">
        <v>47</v>
      </c>
      <c r="B56" s="61" t="s">
        <v>105</v>
      </c>
      <c r="C56" s="116" t="s">
        <v>100</v>
      </c>
      <c r="D56" s="116" t="s">
        <v>106</v>
      </c>
      <c r="E56" s="116" t="s">
        <v>44</v>
      </c>
      <c r="F56" s="116" t="s">
        <v>30</v>
      </c>
      <c r="G56" s="110" t="s">
        <v>488</v>
      </c>
      <c r="H56" s="117">
        <v>35000</v>
      </c>
      <c r="I56" s="118">
        <v>0</v>
      </c>
      <c r="J56" s="118">
        <f>(Tabla54[[#This Row],[SUELDO BUTO (RD$)]]+Tabla54[[#This Row],[OTROS ING.]])</f>
        <v>35000</v>
      </c>
      <c r="K56" s="78">
        <f t="shared" si="1"/>
        <v>1004.5</v>
      </c>
      <c r="L56" s="118">
        <v>0</v>
      </c>
      <c r="M56" s="118">
        <f>H56*0.0304</f>
        <v>1064</v>
      </c>
      <c r="N56" s="118">
        <v>225</v>
      </c>
      <c r="O56" s="118">
        <f t="shared" si="3"/>
        <v>2293.5</v>
      </c>
      <c r="P56" s="119">
        <f>(Tabla54[[#This Row],[TOTAL ING.]]-Tabla54[[#This Row],[TOTAL DESC.]])</f>
        <v>32706.5</v>
      </c>
      <c r="Q56" s="101"/>
      <c r="R56" s="70"/>
    </row>
    <row r="57" spans="1:19" s="69" customFormat="1" ht="51.75" customHeight="1" x14ac:dyDescent="0.2">
      <c r="A57" s="107">
        <v>48</v>
      </c>
      <c r="B57" s="61" t="s">
        <v>129</v>
      </c>
      <c r="C57" s="116" t="s">
        <v>100</v>
      </c>
      <c r="D57" s="116" t="s">
        <v>509</v>
      </c>
      <c r="E57" s="116" t="s">
        <v>44</v>
      </c>
      <c r="F57" s="116" t="s">
        <v>20</v>
      </c>
      <c r="G57" s="110" t="s">
        <v>488</v>
      </c>
      <c r="H57" s="117">
        <v>30000</v>
      </c>
      <c r="I57" s="118">
        <v>0</v>
      </c>
      <c r="J57" s="118">
        <f>(Tabla54[[#This Row],[SUELDO BUTO (RD$)]]+Tabla54[[#This Row],[OTROS ING.]])</f>
        <v>30000</v>
      </c>
      <c r="K57" s="78">
        <f>H57*0.0287</f>
        <v>861</v>
      </c>
      <c r="L57" s="118">
        <v>0</v>
      </c>
      <c r="M57" s="118">
        <f>H57*0.0304</f>
        <v>912</v>
      </c>
      <c r="N57" s="118">
        <v>2205</v>
      </c>
      <c r="O57" s="118">
        <f>SUM(K57:N57)</f>
        <v>3978</v>
      </c>
      <c r="P57" s="119">
        <f>(Tabla54[[#This Row],[TOTAL ING.]]-Tabla54[[#This Row],[TOTAL DESC.]])</f>
        <v>26022</v>
      </c>
      <c r="Q57" s="101"/>
      <c r="R57" s="70"/>
    </row>
    <row r="58" spans="1:19" s="69" customFormat="1" ht="51.75" customHeight="1" x14ac:dyDescent="0.2">
      <c r="A58" s="107">
        <v>49</v>
      </c>
      <c r="B58" s="61" t="s">
        <v>95</v>
      </c>
      <c r="C58" s="116" t="s">
        <v>111</v>
      </c>
      <c r="D58" s="116" t="s">
        <v>516</v>
      </c>
      <c r="E58" s="116" t="s">
        <v>47</v>
      </c>
      <c r="F58" s="116" t="s">
        <v>20</v>
      </c>
      <c r="G58" s="110" t="s">
        <v>488</v>
      </c>
      <c r="H58" s="117">
        <v>51000</v>
      </c>
      <c r="I58" s="118">
        <v>0</v>
      </c>
      <c r="J58" s="118">
        <f>(Tabla54[[#This Row],[SUELDO BUTO (RD$)]]+Tabla54[[#This Row],[OTROS ING.]])</f>
        <v>51000</v>
      </c>
      <c r="K58" s="78">
        <f>H58*0.0287</f>
        <v>1463.7</v>
      </c>
      <c r="L58" s="118">
        <v>1995.14</v>
      </c>
      <c r="M58" s="118">
        <f>H58*0.0304</f>
        <v>1550.4</v>
      </c>
      <c r="N58" s="118">
        <v>2723.7</v>
      </c>
      <c r="O58" s="118">
        <f t="shared" si="3"/>
        <v>7732.94</v>
      </c>
      <c r="P58" s="119">
        <f>(Tabla54[[#This Row],[TOTAL ING.]]-Tabla54[[#This Row],[TOTAL DESC.]])</f>
        <v>43267.06</v>
      </c>
      <c r="Q58" s="101"/>
      <c r="R58" s="70"/>
    </row>
    <row r="59" spans="1:19" s="69" customFormat="1" ht="51.75" customHeight="1" x14ac:dyDescent="0.2">
      <c r="A59" s="115">
        <v>50</v>
      </c>
      <c r="B59" s="61" t="s">
        <v>110</v>
      </c>
      <c r="C59" s="116" t="s">
        <v>111</v>
      </c>
      <c r="D59" s="116" t="s">
        <v>112</v>
      </c>
      <c r="E59" s="116" t="s">
        <v>44</v>
      </c>
      <c r="F59" s="116" t="s">
        <v>20</v>
      </c>
      <c r="G59" s="110" t="s">
        <v>488</v>
      </c>
      <c r="H59" s="117">
        <v>40000</v>
      </c>
      <c r="I59" s="118">
        <v>0</v>
      </c>
      <c r="J59" s="118">
        <v>40000</v>
      </c>
      <c r="K59" s="78">
        <f>H59*0.0287</f>
        <v>1148</v>
      </c>
      <c r="L59" s="118">
        <v>154.68</v>
      </c>
      <c r="M59" s="118">
        <v>1216</v>
      </c>
      <c r="N59" s="118">
        <v>3357.68</v>
      </c>
      <c r="O59" s="118">
        <f>SUM(K59:N59)</f>
        <v>5876.3600000000006</v>
      </c>
      <c r="P59" s="119">
        <f>(Tabla54[[#This Row],[TOTAL ING.]]-Tabla54[[#This Row],[TOTAL DESC.]])</f>
        <v>34123.64</v>
      </c>
      <c r="Q59" s="101"/>
      <c r="R59" s="70"/>
    </row>
    <row r="60" spans="1:19" s="69" customFormat="1" ht="51.75" customHeight="1" x14ac:dyDescent="0.2">
      <c r="A60" s="115">
        <v>51</v>
      </c>
      <c r="B60" s="61" t="s">
        <v>117</v>
      </c>
      <c r="C60" s="116" t="s">
        <v>108</v>
      </c>
      <c r="D60" s="116" t="s">
        <v>477</v>
      </c>
      <c r="E60" s="116" t="s">
        <v>44</v>
      </c>
      <c r="F60" s="116" t="s">
        <v>30</v>
      </c>
      <c r="G60" s="110" t="s">
        <v>488</v>
      </c>
      <c r="H60" s="117">
        <v>40000</v>
      </c>
      <c r="I60" s="118">
        <v>0</v>
      </c>
      <c r="J60" s="118">
        <f>(Tabla54[[#This Row],[SUELDO BUTO (RD$)]]+Tabla54[[#This Row],[OTROS ING.]])</f>
        <v>40000</v>
      </c>
      <c r="K60" s="78">
        <f t="shared" si="1"/>
        <v>1148</v>
      </c>
      <c r="L60" s="118">
        <v>442.65</v>
      </c>
      <c r="M60" s="118">
        <f>H60*0.0304</f>
        <v>1216</v>
      </c>
      <c r="N60" s="118">
        <v>705</v>
      </c>
      <c r="O60" s="118">
        <f t="shared" si="3"/>
        <v>3511.65</v>
      </c>
      <c r="P60" s="119">
        <f>(Tabla54[[#This Row],[TOTAL ING.]]-Tabla54[[#This Row],[TOTAL DESC.]])</f>
        <v>36488.35</v>
      </c>
      <c r="Q60" s="101"/>
      <c r="R60" s="70"/>
    </row>
    <row r="61" spans="1:19" s="69" customFormat="1" ht="51.75" customHeight="1" x14ac:dyDescent="0.2">
      <c r="A61" s="115">
        <v>52</v>
      </c>
      <c r="B61" s="61" t="s">
        <v>130</v>
      </c>
      <c r="C61" s="116" t="s">
        <v>114</v>
      </c>
      <c r="D61" s="116" t="s">
        <v>478</v>
      </c>
      <c r="E61" s="116" t="s">
        <v>44</v>
      </c>
      <c r="F61" s="116" t="s">
        <v>30</v>
      </c>
      <c r="G61" s="110" t="s">
        <v>488</v>
      </c>
      <c r="H61" s="117">
        <v>35000</v>
      </c>
      <c r="I61" s="118">
        <v>0</v>
      </c>
      <c r="J61" s="118">
        <f>(Tabla54[[#This Row],[SUELDO BUTO (RD$)]]+Tabla54[[#This Row],[OTROS ING.]])</f>
        <v>35000</v>
      </c>
      <c r="K61" s="78">
        <f t="shared" si="1"/>
        <v>1004.5</v>
      </c>
      <c r="L61" s="118">
        <v>0</v>
      </c>
      <c r="M61" s="118">
        <f t="shared" ref="M61:M83" si="6">H61*0.0304</f>
        <v>1064</v>
      </c>
      <c r="N61" s="118">
        <v>225</v>
      </c>
      <c r="O61" s="118">
        <f t="shared" si="3"/>
        <v>2293.5</v>
      </c>
      <c r="P61" s="119">
        <f>(Tabla54[[#This Row],[TOTAL ING.]]-Tabla54[[#This Row],[TOTAL DESC.]])</f>
        <v>32706.5</v>
      </c>
      <c r="Q61" s="101"/>
      <c r="R61" s="70"/>
      <c r="S61" s="70"/>
    </row>
    <row r="62" spans="1:19" s="69" customFormat="1" ht="51.75" customHeight="1" x14ac:dyDescent="0.2">
      <c r="A62" s="115">
        <v>53</v>
      </c>
      <c r="B62" s="61" t="s">
        <v>113</v>
      </c>
      <c r="C62" s="116" t="s">
        <v>108</v>
      </c>
      <c r="D62" s="116" t="s">
        <v>478</v>
      </c>
      <c r="E62" s="116" t="s">
        <v>44</v>
      </c>
      <c r="F62" s="116" t="s">
        <v>30</v>
      </c>
      <c r="G62" s="110" t="s">
        <v>488</v>
      </c>
      <c r="H62" s="117">
        <v>35000</v>
      </c>
      <c r="I62" s="118">
        <v>0</v>
      </c>
      <c r="J62" s="118">
        <f>(Tabla54[[#This Row],[SUELDO BUTO (RD$)]]+Tabla54[[#This Row],[OTROS ING.]])</f>
        <v>35000</v>
      </c>
      <c r="K62" s="78">
        <f t="shared" si="1"/>
        <v>1004.5</v>
      </c>
      <c r="L62" s="118">
        <v>0</v>
      </c>
      <c r="M62" s="118">
        <f t="shared" si="6"/>
        <v>1064</v>
      </c>
      <c r="N62" s="118">
        <v>2144.7800000000002</v>
      </c>
      <c r="O62" s="118">
        <f t="shared" si="3"/>
        <v>4213.2800000000007</v>
      </c>
      <c r="P62" s="119">
        <f>(Tabla54[[#This Row],[TOTAL ING.]]-Tabla54[[#This Row],[TOTAL DESC.]])</f>
        <v>30786.720000000001</v>
      </c>
      <c r="Q62" s="101"/>
      <c r="R62" s="70"/>
    </row>
    <row r="63" spans="1:19" s="69" customFormat="1" ht="51.75" customHeight="1" x14ac:dyDescent="0.2">
      <c r="A63" s="107">
        <v>54</v>
      </c>
      <c r="B63" s="61" t="s">
        <v>115</v>
      </c>
      <c r="C63" s="116" t="s">
        <v>108</v>
      </c>
      <c r="D63" s="116" t="s">
        <v>43</v>
      </c>
      <c r="E63" s="116" t="s">
        <v>44</v>
      </c>
      <c r="F63" s="116" t="s">
        <v>30</v>
      </c>
      <c r="G63" s="110" t="s">
        <v>488</v>
      </c>
      <c r="H63" s="117">
        <v>25000</v>
      </c>
      <c r="I63" s="118">
        <v>0</v>
      </c>
      <c r="J63" s="118">
        <f>(Tabla54[[#This Row],[SUELDO BUTO (RD$)]]+Tabla54[[#This Row],[OTROS ING.]])</f>
        <v>25000</v>
      </c>
      <c r="K63" s="78">
        <f t="shared" si="1"/>
        <v>717.5</v>
      </c>
      <c r="L63" s="118">
        <v>0</v>
      </c>
      <c r="M63" s="118">
        <f t="shared" si="6"/>
        <v>760</v>
      </c>
      <c r="N63" s="118">
        <v>225</v>
      </c>
      <c r="O63" s="118">
        <f t="shared" si="3"/>
        <v>1702.5</v>
      </c>
      <c r="P63" s="119">
        <f>(Tabla54[[#This Row],[TOTAL ING.]]-Tabla54[[#This Row],[TOTAL DESC.]])</f>
        <v>23297.5</v>
      </c>
      <c r="Q63" s="101"/>
    </row>
    <row r="64" spans="1:19" s="69" customFormat="1" ht="51.75" customHeight="1" x14ac:dyDescent="0.2">
      <c r="A64" s="115">
        <v>55</v>
      </c>
      <c r="B64" s="61" t="s">
        <v>120</v>
      </c>
      <c r="C64" s="116" t="s">
        <v>108</v>
      </c>
      <c r="D64" s="116" t="s">
        <v>43</v>
      </c>
      <c r="E64" s="116" t="s">
        <v>44</v>
      </c>
      <c r="F64" s="116" t="s">
        <v>30</v>
      </c>
      <c r="G64" s="110" t="s">
        <v>488</v>
      </c>
      <c r="H64" s="117">
        <v>25000</v>
      </c>
      <c r="I64" s="118">
        <v>0</v>
      </c>
      <c r="J64" s="118">
        <f>(Tabla54[[#This Row],[SUELDO BUTO (RD$)]]+Tabla54[[#This Row],[OTROS ING.]])</f>
        <v>25000</v>
      </c>
      <c r="K64" s="78">
        <f t="shared" si="1"/>
        <v>717.5</v>
      </c>
      <c r="L64" s="118">
        <v>0</v>
      </c>
      <c r="M64" s="118">
        <f t="shared" si="6"/>
        <v>760</v>
      </c>
      <c r="N64" s="118">
        <v>2144.7800000000002</v>
      </c>
      <c r="O64" s="118">
        <f t="shared" si="3"/>
        <v>3622.28</v>
      </c>
      <c r="P64" s="119">
        <f>(Tabla54[[#This Row],[TOTAL ING.]]-Tabla54[[#This Row],[TOTAL DESC.]])</f>
        <v>21377.72</v>
      </c>
      <c r="Q64" s="101"/>
      <c r="R64" s="70"/>
    </row>
    <row r="65" spans="1:22" s="69" customFormat="1" ht="51.75" customHeight="1" x14ac:dyDescent="0.2">
      <c r="A65" s="115">
        <v>56</v>
      </c>
      <c r="B65" s="61" t="s">
        <v>116</v>
      </c>
      <c r="C65" s="116" t="s">
        <v>108</v>
      </c>
      <c r="D65" s="116" t="s">
        <v>43</v>
      </c>
      <c r="E65" s="116" t="s">
        <v>44</v>
      </c>
      <c r="F65" s="116" t="s">
        <v>30</v>
      </c>
      <c r="G65" s="110" t="s">
        <v>488</v>
      </c>
      <c r="H65" s="117">
        <v>25000</v>
      </c>
      <c r="I65" s="118">
        <v>0</v>
      </c>
      <c r="J65" s="118">
        <f>(Tabla54[[#This Row],[SUELDO BUTO (RD$)]]+Tabla54[[#This Row],[OTROS ING.]])</f>
        <v>25000</v>
      </c>
      <c r="K65" s="78">
        <f t="shared" si="1"/>
        <v>717.5</v>
      </c>
      <c r="L65" s="118">
        <v>0</v>
      </c>
      <c r="M65" s="118">
        <f t="shared" si="6"/>
        <v>760</v>
      </c>
      <c r="N65" s="118">
        <v>225</v>
      </c>
      <c r="O65" s="118">
        <f t="shared" si="3"/>
        <v>1702.5</v>
      </c>
      <c r="P65" s="119">
        <f>(Tabla54[[#This Row],[TOTAL ING.]]-Tabla54[[#This Row],[TOTAL DESC.]])</f>
        <v>23297.5</v>
      </c>
      <c r="Q65" s="101"/>
      <c r="R65" s="70"/>
    </row>
    <row r="66" spans="1:22" s="69" customFormat="1" ht="51.75" customHeight="1" x14ac:dyDescent="0.2">
      <c r="A66" s="115">
        <v>57</v>
      </c>
      <c r="B66" s="61" t="s">
        <v>107</v>
      </c>
      <c r="C66" s="116" t="s">
        <v>108</v>
      </c>
      <c r="D66" s="116" t="s">
        <v>478</v>
      </c>
      <c r="E66" s="116" t="s">
        <v>44</v>
      </c>
      <c r="F66" s="116" t="s">
        <v>30</v>
      </c>
      <c r="G66" s="110" t="s">
        <v>488</v>
      </c>
      <c r="H66" s="117">
        <v>25000</v>
      </c>
      <c r="I66" s="118">
        <v>0</v>
      </c>
      <c r="J66" s="118">
        <f>(Tabla54[[#This Row],[SUELDO BUTO (RD$)]]+Tabla54[[#This Row],[OTROS ING.]])</f>
        <v>25000</v>
      </c>
      <c r="K66" s="78">
        <f t="shared" si="1"/>
        <v>717.5</v>
      </c>
      <c r="L66" s="118">
        <v>0</v>
      </c>
      <c r="M66" s="118">
        <f>H66*0.0304</f>
        <v>760</v>
      </c>
      <c r="N66" s="118">
        <v>225</v>
      </c>
      <c r="O66" s="118">
        <f t="shared" si="3"/>
        <v>1702.5</v>
      </c>
      <c r="P66" s="119">
        <f>(Tabla54[[#This Row],[TOTAL ING.]]-Tabla54[[#This Row],[TOTAL DESC.]])</f>
        <v>23297.5</v>
      </c>
      <c r="Q66" s="101"/>
      <c r="R66" s="70"/>
    </row>
    <row r="67" spans="1:22" s="69" customFormat="1" ht="51.75" customHeight="1" x14ac:dyDescent="0.2">
      <c r="A67" s="115">
        <v>58</v>
      </c>
      <c r="B67" s="61" t="s">
        <v>121</v>
      </c>
      <c r="C67" s="116" t="s">
        <v>114</v>
      </c>
      <c r="D67" s="116" t="s">
        <v>122</v>
      </c>
      <c r="E67" s="116" t="s">
        <v>44</v>
      </c>
      <c r="F67" s="116" t="s">
        <v>30</v>
      </c>
      <c r="G67" s="110" t="s">
        <v>488</v>
      </c>
      <c r="H67" s="117">
        <v>25000</v>
      </c>
      <c r="I67" s="118">
        <v>0</v>
      </c>
      <c r="J67" s="118">
        <f>(Tabla54[[#This Row],[SUELDO BUTO (RD$)]]+Tabla54[[#This Row],[OTROS ING.]])</f>
        <v>25000</v>
      </c>
      <c r="K67" s="78">
        <f t="shared" si="1"/>
        <v>717.5</v>
      </c>
      <c r="L67" s="118">
        <v>0</v>
      </c>
      <c r="M67" s="118">
        <f>H67*0.0304</f>
        <v>760</v>
      </c>
      <c r="N67" s="118">
        <v>225</v>
      </c>
      <c r="O67" s="118">
        <f t="shared" si="3"/>
        <v>1702.5</v>
      </c>
      <c r="P67" s="119">
        <f>(Tabla54[[#This Row],[TOTAL ING.]]-Tabla54[[#This Row],[TOTAL DESC.]])</f>
        <v>23297.5</v>
      </c>
      <c r="Q67" s="101"/>
      <c r="R67" s="70"/>
      <c r="U67" s="70"/>
    </row>
    <row r="68" spans="1:22" s="69" customFormat="1" ht="51.75" customHeight="1" x14ac:dyDescent="0.2">
      <c r="A68" s="107">
        <v>59</v>
      </c>
      <c r="B68" s="61" t="s">
        <v>118</v>
      </c>
      <c r="C68" s="116" t="s">
        <v>108</v>
      </c>
      <c r="D68" s="116" t="s">
        <v>119</v>
      </c>
      <c r="E68" s="116" t="s">
        <v>44</v>
      </c>
      <c r="F68" s="116" t="s">
        <v>30</v>
      </c>
      <c r="G68" s="110" t="s">
        <v>488</v>
      </c>
      <c r="H68" s="117">
        <v>25000</v>
      </c>
      <c r="I68" s="118">
        <v>0</v>
      </c>
      <c r="J68" s="118">
        <f>(Tabla54[[#This Row],[SUELDO BUTO (RD$)]]+Tabla54[[#This Row],[OTROS ING.]])</f>
        <v>25000</v>
      </c>
      <c r="K68" s="78">
        <f t="shared" si="1"/>
        <v>717.5</v>
      </c>
      <c r="L68" s="118">
        <v>0</v>
      </c>
      <c r="M68" s="118">
        <f t="shared" si="6"/>
        <v>760</v>
      </c>
      <c r="N68" s="118">
        <v>5435.11</v>
      </c>
      <c r="O68" s="118">
        <f t="shared" si="3"/>
        <v>6912.61</v>
      </c>
      <c r="P68" s="119">
        <f>(Tabla54[[#This Row],[TOTAL ING.]]-Tabla54[[#This Row],[TOTAL DESC.]])</f>
        <v>18087.39</v>
      </c>
      <c r="Q68" s="101"/>
      <c r="R68" s="70"/>
      <c r="S68" s="70"/>
      <c r="V68" s="70"/>
    </row>
    <row r="69" spans="1:22" s="69" customFormat="1" ht="51.75" customHeight="1" x14ac:dyDescent="0.2">
      <c r="A69" s="107">
        <v>60</v>
      </c>
      <c r="B69" s="61" t="s">
        <v>123</v>
      </c>
      <c r="C69" s="61" t="s">
        <v>108</v>
      </c>
      <c r="D69" s="61" t="s">
        <v>40</v>
      </c>
      <c r="E69" s="61" t="s">
        <v>44</v>
      </c>
      <c r="F69" s="61" t="s">
        <v>20</v>
      </c>
      <c r="G69" s="120" t="s">
        <v>488</v>
      </c>
      <c r="H69" s="121">
        <v>22000</v>
      </c>
      <c r="I69" s="118">
        <v>0</v>
      </c>
      <c r="J69" s="118">
        <f>(Tabla54[[#This Row],[SUELDO BUTO (RD$)]]+Tabla54[[#This Row],[OTROS ING.]])</f>
        <v>22000</v>
      </c>
      <c r="K69" s="78">
        <f t="shared" si="1"/>
        <v>631.4</v>
      </c>
      <c r="L69" s="118">
        <v>0</v>
      </c>
      <c r="M69" s="118">
        <f t="shared" si="6"/>
        <v>668.8</v>
      </c>
      <c r="N69" s="118">
        <v>225</v>
      </c>
      <c r="O69" s="118">
        <f t="shared" si="3"/>
        <v>1525.1999999999998</v>
      </c>
      <c r="P69" s="119">
        <f>(Tabla54[[#This Row],[TOTAL ING.]]-Tabla54[[#This Row],[TOTAL DESC.]])</f>
        <v>20474.8</v>
      </c>
      <c r="Q69" s="101"/>
      <c r="R69" s="70"/>
      <c r="U69" s="70"/>
    </row>
    <row r="70" spans="1:22" s="69" customFormat="1" ht="51.75" customHeight="1" x14ac:dyDescent="0.2">
      <c r="A70" s="107">
        <v>61</v>
      </c>
      <c r="B70" s="61" t="s">
        <v>124</v>
      </c>
      <c r="C70" s="116" t="s">
        <v>108</v>
      </c>
      <c r="D70" s="116" t="s">
        <v>40</v>
      </c>
      <c r="E70" s="116" t="s">
        <v>44</v>
      </c>
      <c r="F70" s="116" t="s">
        <v>20</v>
      </c>
      <c r="G70" s="110" t="s">
        <v>488</v>
      </c>
      <c r="H70" s="117">
        <v>22000</v>
      </c>
      <c r="I70" s="118">
        <v>0</v>
      </c>
      <c r="J70" s="118">
        <f>(Tabla54[[#This Row],[SUELDO BUTO (RD$)]]+Tabla54[[#This Row],[OTROS ING.]])</f>
        <v>22000</v>
      </c>
      <c r="K70" s="78">
        <f t="shared" si="1"/>
        <v>631.4</v>
      </c>
      <c r="L70" s="118">
        <v>0</v>
      </c>
      <c r="M70" s="118">
        <v>668.8</v>
      </c>
      <c r="N70" s="118">
        <v>2144.7800000000002</v>
      </c>
      <c r="O70" s="118">
        <f t="shared" si="3"/>
        <v>3444.98</v>
      </c>
      <c r="P70" s="119">
        <f>(Tabla54[[#This Row],[TOTAL ING.]]-Tabla54[[#This Row],[TOTAL DESC.]])</f>
        <v>18555.02</v>
      </c>
      <c r="Q70" s="101"/>
      <c r="R70" s="70"/>
    </row>
    <row r="71" spans="1:22" s="69" customFormat="1" ht="51.75" customHeight="1" x14ac:dyDescent="0.2">
      <c r="A71" s="115">
        <v>62</v>
      </c>
      <c r="B71" s="61" t="s">
        <v>125</v>
      </c>
      <c r="C71" s="116" t="s">
        <v>108</v>
      </c>
      <c r="D71" s="116" t="s">
        <v>40</v>
      </c>
      <c r="E71" s="116" t="s">
        <v>44</v>
      </c>
      <c r="F71" s="116" t="s">
        <v>20</v>
      </c>
      <c r="G71" s="110" t="s">
        <v>488</v>
      </c>
      <c r="H71" s="117">
        <v>22000</v>
      </c>
      <c r="I71" s="118">
        <v>0</v>
      </c>
      <c r="J71" s="118">
        <f>(Tabla54[[#This Row],[SUELDO BUTO (RD$)]]+Tabla54[[#This Row],[OTROS ING.]])</f>
        <v>22000</v>
      </c>
      <c r="K71" s="78">
        <f t="shared" si="1"/>
        <v>631.4</v>
      </c>
      <c r="L71" s="118">
        <v>0</v>
      </c>
      <c r="M71" s="118">
        <f t="shared" si="6"/>
        <v>668.8</v>
      </c>
      <c r="N71" s="118">
        <v>225</v>
      </c>
      <c r="O71" s="118">
        <f t="shared" si="3"/>
        <v>1525.1999999999998</v>
      </c>
      <c r="P71" s="119">
        <f>(Tabla54[[#This Row],[TOTAL ING.]]-Tabla54[[#This Row],[TOTAL DESC.]])</f>
        <v>20474.8</v>
      </c>
      <c r="Q71" s="101"/>
      <c r="R71" s="70" t="s">
        <v>126</v>
      </c>
    </row>
    <row r="72" spans="1:22" s="69" customFormat="1" ht="51.75" customHeight="1" x14ac:dyDescent="0.2">
      <c r="A72" s="115">
        <v>63</v>
      </c>
      <c r="B72" s="61" t="s">
        <v>127</v>
      </c>
      <c r="C72" s="116" t="s">
        <v>108</v>
      </c>
      <c r="D72" s="116" t="s">
        <v>40</v>
      </c>
      <c r="E72" s="116" t="s">
        <v>44</v>
      </c>
      <c r="F72" s="116" t="s">
        <v>20</v>
      </c>
      <c r="G72" s="110" t="s">
        <v>488</v>
      </c>
      <c r="H72" s="117">
        <v>22000</v>
      </c>
      <c r="I72" s="118">
        <v>0</v>
      </c>
      <c r="J72" s="118">
        <f>(Tabla54[[#This Row],[SUELDO BUTO (RD$)]]+Tabla54[[#This Row],[OTROS ING.]])</f>
        <v>22000</v>
      </c>
      <c r="K72" s="78">
        <f>H72*0.0287</f>
        <v>631.4</v>
      </c>
      <c r="L72" s="118">
        <v>0</v>
      </c>
      <c r="M72" s="118">
        <f>H72*0.0304</f>
        <v>668.8</v>
      </c>
      <c r="N72" s="118">
        <v>225</v>
      </c>
      <c r="O72" s="118">
        <f t="shared" si="3"/>
        <v>1525.1999999999998</v>
      </c>
      <c r="P72" s="119">
        <f>(Tabla54[[#This Row],[TOTAL ING.]]-Tabla54[[#This Row],[TOTAL DESC.]])</f>
        <v>20474.8</v>
      </c>
      <c r="Q72" s="101"/>
      <c r="R72" s="70"/>
    </row>
    <row r="73" spans="1:22" s="69" customFormat="1" ht="51.75" customHeight="1" x14ac:dyDescent="0.2">
      <c r="A73" s="115">
        <v>64</v>
      </c>
      <c r="B73" s="61" t="s">
        <v>475</v>
      </c>
      <c r="C73" s="116" t="s">
        <v>114</v>
      </c>
      <c r="D73" s="116" t="s">
        <v>40</v>
      </c>
      <c r="E73" s="116" t="s">
        <v>44</v>
      </c>
      <c r="F73" s="116" t="s">
        <v>20</v>
      </c>
      <c r="G73" s="110" t="s">
        <v>488</v>
      </c>
      <c r="H73" s="117">
        <v>22000</v>
      </c>
      <c r="I73" s="118">
        <v>0</v>
      </c>
      <c r="J73" s="118">
        <f>(Tabla54[[#This Row],[SUELDO BUTO (RD$)]]+Tabla54[[#This Row],[OTROS ING.]])</f>
        <v>22000</v>
      </c>
      <c r="K73" s="78">
        <f t="shared" si="1"/>
        <v>631.4</v>
      </c>
      <c r="L73" s="118">
        <v>0</v>
      </c>
      <c r="M73" s="118">
        <v>668.8</v>
      </c>
      <c r="N73" s="118">
        <v>225</v>
      </c>
      <c r="O73" s="118">
        <f t="shared" si="3"/>
        <v>1525.1999999999998</v>
      </c>
      <c r="P73" s="119">
        <f>(Tabla54[[#This Row],[TOTAL ING.]]-Tabla54[[#This Row],[TOTAL DESC.]])</f>
        <v>20474.8</v>
      </c>
      <c r="Q73" s="101"/>
      <c r="R73" s="70"/>
    </row>
    <row r="74" spans="1:22" s="69" customFormat="1" ht="51.75" customHeight="1" x14ac:dyDescent="0.2">
      <c r="A74" s="115">
        <v>65</v>
      </c>
      <c r="B74" s="61" t="s">
        <v>476</v>
      </c>
      <c r="C74" s="116" t="s">
        <v>108</v>
      </c>
      <c r="D74" s="116" t="s">
        <v>40</v>
      </c>
      <c r="E74" s="116" t="s">
        <v>44</v>
      </c>
      <c r="F74" s="116" t="s">
        <v>30</v>
      </c>
      <c r="G74" s="110" t="s">
        <v>488</v>
      </c>
      <c r="H74" s="117">
        <v>22000</v>
      </c>
      <c r="I74" s="118">
        <v>0</v>
      </c>
      <c r="J74" s="118">
        <f>(Tabla54[[#This Row],[SUELDO BUTO (RD$)]]+Tabla54[[#This Row],[OTROS ING.]])</f>
        <v>22000</v>
      </c>
      <c r="K74" s="78">
        <f t="shared" si="1"/>
        <v>631.4</v>
      </c>
      <c r="L74" s="118">
        <v>0</v>
      </c>
      <c r="M74" s="118">
        <f>H74*0.0304</f>
        <v>668.8</v>
      </c>
      <c r="N74" s="118">
        <v>225</v>
      </c>
      <c r="O74" s="118">
        <f t="shared" ref="O74:O100" si="7">SUM(K74:N74)</f>
        <v>1525.1999999999998</v>
      </c>
      <c r="P74" s="119">
        <f>(Tabla54[[#This Row],[TOTAL ING.]]-Tabla54[[#This Row],[TOTAL DESC.]])</f>
        <v>20474.8</v>
      </c>
      <c r="Q74" s="101"/>
    </row>
    <row r="75" spans="1:22" s="69" customFormat="1" ht="51.75" customHeight="1" x14ac:dyDescent="0.2">
      <c r="A75" s="107">
        <v>66</v>
      </c>
      <c r="B75" s="61" t="s">
        <v>128</v>
      </c>
      <c r="C75" s="116" t="s">
        <v>108</v>
      </c>
      <c r="D75" s="116" t="s">
        <v>40</v>
      </c>
      <c r="E75" s="116" t="s">
        <v>44</v>
      </c>
      <c r="F75" s="116" t="s">
        <v>30</v>
      </c>
      <c r="G75" s="110" t="s">
        <v>488</v>
      </c>
      <c r="H75" s="117">
        <v>22000</v>
      </c>
      <c r="I75" s="118">
        <v>0</v>
      </c>
      <c r="J75" s="118">
        <f>(Tabla54[[#This Row],[SUELDO BUTO (RD$)]]+Tabla54[[#This Row],[OTROS ING.]])</f>
        <v>22000</v>
      </c>
      <c r="K75" s="78">
        <f t="shared" si="1"/>
        <v>631.4</v>
      </c>
      <c r="L75" s="118">
        <v>0</v>
      </c>
      <c r="M75" s="118">
        <f t="shared" si="6"/>
        <v>668.8</v>
      </c>
      <c r="N75" s="118">
        <v>225</v>
      </c>
      <c r="O75" s="118">
        <f t="shared" si="7"/>
        <v>1525.1999999999998</v>
      </c>
      <c r="P75" s="119">
        <f>(Tabla54[[#This Row],[TOTAL ING.]]-Tabla54[[#This Row],[TOTAL DESC.]])</f>
        <v>20474.8</v>
      </c>
      <c r="Q75" s="101"/>
    </row>
    <row r="76" spans="1:22" s="69" customFormat="1" ht="51.75" customHeight="1" x14ac:dyDescent="0.2">
      <c r="A76" s="115">
        <v>67</v>
      </c>
      <c r="B76" s="61" t="s">
        <v>131</v>
      </c>
      <c r="C76" s="61" t="s">
        <v>520</v>
      </c>
      <c r="D76" s="61" t="s">
        <v>518</v>
      </c>
      <c r="E76" s="61" t="s">
        <v>47</v>
      </c>
      <c r="F76" s="61" t="s">
        <v>20</v>
      </c>
      <c r="G76" s="122" t="s">
        <v>489</v>
      </c>
      <c r="H76" s="121">
        <v>45000</v>
      </c>
      <c r="I76" s="118">
        <v>0</v>
      </c>
      <c r="J76" s="118">
        <f>(Tabla54[[#This Row],[SUELDO BUTO (RD$)]]+Tabla54[[#This Row],[OTROS ING.]])</f>
        <v>45000</v>
      </c>
      <c r="K76" s="78">
        <f t="shared" si="1"/>
        <v>1291.5</v>
      </c>
      <c r="L76" s="118">
        <v>572.39</v>
      </c>
      <c r="M76" s="118">
        <f t="shared" si="6"/>
        <v>1368</v>
      </c>
      <c r="N76" s="118">
        <v>8795.06</v>
      </c>
      <c r="O76" s="118">
        <f>SUM(K76:N76)</f>
        <v>12026.949999999999</v>
      </c>
      <c r="P76" s="119">
        <f>(Tabla54[[#This Row],[TOTAL ING.]]-Tabla54[[#This Row],[TOTAL DESC.]])</f>
        <v>32973.050000000003</v>
      </c>
      <c r="Q76" s="101"/>
      <c r="R76" s="70"/>
    </row>
    <row r="77" spans="1:22" s="69" customFormat="1" ht="51.75" customHeight="1" x14ac:dyDescent="0.2">
      <c r="A77" s="115">
        <v>68</v>
      </c>
      <c r="B77" s="61" t="s">
        <v>132</v>
      </c>
      <c r="C77" s="116" t="s">
        <v>520</v>
      </c>
      <c r="D77" s="116" t="s">
        <v>519</v>
      </c>
      <c r="E77" s="116" t="s">
        <v>23</v>
      </c>
      <c r="F77" s="116" t="s">
        <v>20</v>
      </c>
      <c r="G77" s="122" t="s">
        <v>489</v>
      </c>
      <c r="H77" s="117">
        <v>100000</v>
      </c>
      <c r="I77" s="118">
        <v>0</v>
      </c>
      <c r="J77" s="118">
        <f>(Tabla54[[#This Row],[SUELDO BUTO (RD$)]]+Tabla54[[#This Row],[OTROS ING.]])</f>
        <v>100000</v>
      </c>
      <c r="K77" s="78">
        <f t="shared" si="1"/>
        <v>2870</v>
      </c>
      <c r="L77" s="118">
        <v>12105.37</v>
      </c>
      <c r="M77" s="118">
        <v>3040</v>
      </c>
      <c r="N77" s="118">
        <v>1185.4000000000001</v>
      </c>
      <c r="O77" s="118">
        <f t="shared" si="7"/>
        <v>19200.770000000004</v>
      </c>
      <c r="P77" s="119">
        <f>(Tabla54[[#This Row],[TOTAL ING.]]-Tabla54[[#This Row],[TOTAL DESC.]])</f>
        <v>80799.23</v>
      </c>
      <c r="Q77" s="101"/>
    </row>
    <row r="78" spans="1:22" s="69" customFormat="1" ht="51.75" customHeight="1" x14ac:dyDescent="0.2">
      <c r="A78" s="115">
        <v>69</v>
      </c>
      <c r="B78" s="61" t="s">
        <v>138</v>
      </c>
      <c r="C78" s="116" t="s">
        <v>479</v>
      </c>
      <c r="D78" s="116" t="s">
        <v>521</v>
      </c>
      <c r="E78" s="116" t="s">
        <v>47</v>
      </c>
      <c r="F78" s="116" t="s">
        <v>20</v>
      </c>
      <c r="G78" s="122" t="s">
        <v>489</v>
      </c>
      <c r="H78" s="117">
        <v>50000</v>
      </c>
      <c r="I78" s="118">
        <v>0</v>
      </c>
      <c r="J78" s="118">
        <f>(Tabla54[[#This Row],[SUELDO BUTO (RD$)]]+Tabla54[[#This Row],[OTROS ING.]])</f>
        <v>50000</v>
      </c>
      <c r="K78" s="78">
        <f>H78*0.0287</f>
        <v>1435</v>
      </c>
      <c r="L78" s="118">
        <v>1566.03</v>
      </c>
      <c r="M78" s="118">
        <v>1520</v>
      </c>
      <c r="N78" s="118">
        <v>7585.68</v>
      </c>
      <c r="O78" s="118">
        <f>SUM(K78:N78)</f>
        <v>12106.71</v>
      </c>
      <c r="P78" s="119">
        <f>(Tabla54[[#This Row],[TOTAL ING.]]-Tabla54[[#This Row],[TOTAL DESC.]])</f>
        <v>37893.29</v>
      </c>
      <c r="Q78" s="101"/>
      <c r="R78" s="70"/>
    </row>
    <row r="79" spans="1:22" s="69" customFormat="1" ht="51.75" customHeight="1" x14ac:dyDescent="0.2">
      <c r="A79" s="115">
        <v>70</v>
      </c>
      <c r="B79" s="61" t="s">
        <v>134</v>
      </c>
      <c r="C79" s="116" t="s">
        <v>135</v>
      </c>
      <c r="D79" s="116" t="s">
        <v>522</v>
      </c>
      <c r="E79" s="116" t="s">
        <v>47</v>
      </c>
      <c r="F79" s="116" t="s">
        <v>30</v>
      </c>
      <c r="G79" s="122" t="s">
        <v>489</v>
      </c>
      <c r="H79" s="117">
        <v>45000</v>
      </c>
      <c r="I79" s="118">
        <v>0</v>
      </c>
      <c r="J79" s="118">
        <f>(Tabla54[[#This Row],[SUELDO BUTO (RD$)]]+Tabla54[[#This Row],[OTROS ING.]])</f>
        <v>45000</v>
      </c>
      <c r="K79" s="78">
        <f t="shared" si="1"/>
        <v>1291.5</v>
      </c>
      <c r="L79" s="118">
        <v>1148.33</v>
      </c>
      <c r="M79" s="118">
        <f t="shared" si="6"/>
        <v>1368</v>
      </c>
      <c r="N79" s="118">
        <v>775</v>
      </c>
      <c r="O79" s="118">
        <f t="shared" si="7"/>
        <v>4582.83</v>
      </c>
      <c r="P79" s="119">
        <f>(Tabla54[[#This Row],[TOTAL ING.]]-Tabla54[[#This Row],[TOTAL DESC.]])</f>
        <v>40417.17</v>
      </c>
      <c r="Q79" s="101"/>
      <c r="R79" s="70"/>
    </row>
    <row r="80" spans="1:22" s="69" customFormat="1" ht="51.75" customHeight="1" x14ac:dyDescent="0.2">
      <c r="A80" s="107">
        <v>71</v>
      </c>
      <c r="B80" s="61" t="s">
        <v>142</v>
      </c>
      <c r="C80" s="116" t="s">
        <v>544</v>
      </c>
      <c r="D80" s="116" t="s">
        <v>141</v>
      </c>
      <c r="E80" s="116" t="s">
        <v>47</v>
      </c>
      <c r="F80" s="116" t="s">
        <v>20</v>
      </c>
      <c r="G80" s="122" t="s">
        <v>489</v>
      </c>
      <c r="H80" s="117">
        <v>65000</v>
      </c>
      <c r="I80" s="118">
        <v>0</v>
      </c>
      <c r="J80" s="118">
        <f>(Tabla54[[#This Row],[SUELDO BUTO (RD$)]]+Tabla54[[#This Row],[OTROS ING.]])</f>
        <v>65000</v>
      </c>
      <c r="K80" s="78">
        <f t="shared" ref="K80:K100" si="8">H80*0.0287</f>
        <v>1865.5</v>
      </c>
      <c r="L80" s="118">
        <v>4043.62</v>
      </c>
      <c r="M80" s="118">
        <f t="shared" si="6"/>
        <v>1976</v>
      </c>
      <c r="N80" s="118">
        <v>2664.78</v>
      </c>
      <c r="O80" s="118">
        <f t="shared" si="7"/>
        <v>10549.9</v>
      </c>
      <c r="P80" s="119">
        <f>(Tabla54[[#This Row],[TOTAL ING.]]-Tabla54[[#This Row],[TOTAL DESC.]])</f>
        <v>54450.1</v>
      </c>
      <c r="Q80" s="101"/>
    </row>
    <row r="81" spans="1:21" s="69" customFormat="1" ht="51.75" customHeight="1" x14ac:dyDescent="0.2">
      <c r="A81" s="107">
        <v>72</v>
      </c>
      <c r="B81" s="61" t="s">
        <v>143</v>
      </c>
      <c r="C81" s="116" t="s">
        <v>544</v>
      </c>
      <c r="D81" s="116" t="s">
        <v>141</v>
      </c>
      <c r="E81" s="116" t="s">
        <v>47</v>
      </c>
      <c r="F81" s="116" t="s">
        <v>30</v>
      </c>
      <c r="G81" s="122" t="s">
        <v>489</v>
      </c>
      <c r="H81" s="117">
        <v>65000</v>
      </c>
      <c r="I81" s="118">
        <v>0</v>
      </c>
      <c r="J81" s="118">
        <f>(Tabla54[[#This Row],[SUELDO BUTO (RD$)]]+Tabla54[[#This Row],[OTROS ING.]])</f>
        <v>65000</v>
      </c>
      <c r="K81" s="78">
        <f t="shared" si="8"/>
        <v>1865.5</v>
      </c>
      <c r="L81" s="118">
        <v>4043.62</v>
      </c>
      <c r="M81" s="118">
        <v>1976</v>
      </c>
      <c r="N81" s="118">
        <v>2664.78</v>
      </c>
      <c r="O81" s="118">
        <f t="shared" si="7"/>
        <v>10549.9</v>
      </c>
      <c r="P81" s="119">
        <f>(Tabla54[[#This Row],[TOTAL ING.]]-Tabla54[[#This Row],[TOTAL DESC.]])</f>
        <v>54450.1</v>
      </c>
      <c r="Q81" s="101"/>
      <c r="R81" s="70"/>
    </row>
    <row r="82" spans="1:21" s="69" customFormat="1" ht="51.75" customHeight="1" x14ac:dyDescent="0.2">
      <c r="A82" s="107">
        <v>73</v>
      </c>
      <c r="B82" s="61" t="s">
        <v>144</v>
      </c>
      <c r="C82" s="116" t="s">
        <v>544</v>
      </c>
      <c r="D82" s="116" t="s">
        <v>146</v>
      </c>
      <c r="E82" s="116" t="s">
        <v>47</v>
      </c>
      <c r="F82" s="116" t="s">
        <v>20</v>
      </c>
      <c r="G82" s="122" t="s">
        <v>489</v>
      </c>
      <c r="H82" s="117">
        <v>51000</v>
      </c>
      <c r="I82" s="118">
        <v>0</v>
      </c>
      <c r="J82" s="118">
        <f>(Tabla54[[#This Row],[SUELDO BUTO (RD$)]]+Tabla54[[#This Row],[OTROS ING.]])</f>
        <v>51000</v>
      </c>
      <c r="K82" s="78">
        <f t="shared" si="8"/>
        <v>1463.7</v>
      </c>
      <c r="L82" s="118">
        <v>1707.17</v>
      </c>
      <c r="M82" s="118">
        <f t="shared" si="6"/>
        <v>1550.4</v>
      </c>
      <c r="N82" s="118">
        <v>5272.68</v>
      </c>
      <c r="O82" s="118">
        <f t="shared" si="7"/>
        <v>9993.9500000000007</v>
      </c>
      <c r="P82" s="119">
        <f>(Tabla54[[#This Row],[TOTAL ING.]]-Tabla54[[#This Row],[TOTAL DESC.]])</f>
        <v>41006.050000000003</v>
      </c>
      <c r="Q82" s="101"/>
      <c r="R82" s="70"/>
    </row>
    <row r="83" spans="1:21" s="69" customFormat="1" ht="51.75" customHeight="1" x14ac:dyDescent="0.2">
      <c r="A83" s="115">
        <v>74</v>
      </c>
      <c r="B83" s="61" t="s">
        <v>145</v>
      </c>
      <c r="C83" s="116" t="s">
        <v>544</v>
      </c>
      <c r="D83" s="116" t="s">
        <v>146</v>
      </c>
      <c r="E83" s="116" t="s">
        <v>47</v>
      </c>
      <c r="F83" s="116" t="s">
        <v>20</v>
      </c>
      <c r="G83" s="122" t="s">
        <v>489</v>
      </c>
      <c r="H83" s="117">
        <v>51000</v>
      </c>
      <c r="I83" s="118">
        <v>0</v>
      </c>
      <c r="J83" s="118">
        <f>(Tabla54[[#This Row],[SUELDO BUTO (RD$)]]+Tabla54[[#This Row],[OTROS ING.]])</f>
        <v>51000</v>
      </c>
      <c r="K83" s="78">
        <f t="shared" si="8"/>
        <v>1463.7</v>
      </c>
      <c r="L83" s="118">
        <v>1707.17</v>
      </c>
      <c r="M83" s="118">
        <f t="shared" si="6"/>
        <v>1550.4</v>
      </c>
      <c r="N83" s="118">
        <v>4079.78</v>
      </c>
      <c r="O83" s="118">
        <f t="shared" si="7"/>
        <v>8801.0500000000011</v>
      </c>
      <c r="P83" s="119">
        <f>(Tabla54[[#This Row],[TOTAL ING.]]-Tabla54[[#This Row],[TOTAL DESC.]])</f>
        <v>42198.95</v>
      </c>
      <c r="Q83" s="101"/>
      <c r="R83" s="70"/>
      <c r="U83" s="70"/>
    </row>
    <row r="84" spans="1:21" s="69" customFormat="1" ht="51.75" customHeight="1" x14ac:dyDescent="0.2">
      <c r="A84" s="115">
        <v>75</v>
      </c>
      <c r="B84" s="61" t="s">
        <v>147</v>
      </c>
      <c r="C84" s="116" t="s">
        <v>544</v>
      </c>
      <c r="D84" s="116" t="s">
        <v>146</v>
      </c>
      <c r="E84" s="116" t="s">
        <v>38</v>
      </c>
      <c r="F84" s="116" t="s">
        <v>30</v>
      </c>
      <c r="G84" s="122" t="s">
        <v>489</v>
      </c>
      <c r="H84" s="117">
        <v>51000</v>
      </c>
      <c r="I84" s="118">
        <v>0</v>
      </c>
      <c r="J84" s="118">
        <f>(Tabla54[[#This Row],[SUELDO BUTO (RD$)]]+Tabla54[[#This Row],[OTROS ING.]])</f>
        <v>51000</v>
      </c>
      <c r="K84" s="78">
        <f t="shared" si="8"/>
        <v>1463.7</v>
      </c>
      <c r="L84" s="118">
        <v>1995.14</v>
      </c>
      <c r="M84" s="118">
        <v>1550.4</v>
      </c>
      <c r="N84" s="118">
        <v>2773.7</v>
      </c>
      <c r="O84" s="118">
        <f t="shared" si="7"/>
        <v>7782.94</v>
      </c>
      <c r="P84" s="119">
        <f>(Tabla54[[#This Row],[TOTAL ING.]]-Tabla54[[#This Row],[TOTAL DESC.]])</f>
        <v>43217.06</v>
      </c>
      <c r="Q84" s="101"/>
      <c r="R84" s="70"/>
      <c r="U84" s="70"/>
    </row>
    <row r="85" spans="1:21" s="69" customFormat="1" ht="51.75" customHeight="1" x14ac:dyDescent="0.2">
      <c r="A85" s="115">
        <v>76</v>
      </c>
      <c r="B85" s="61" t="s">
        <v>148</v>
      </c>
      <c r="C85" s="116" t="s">
        <v>544</v>
      </c>
      <c r="D85" s="116" t="s">
        <v>141</v>
      </c>
      <c r="E85" s="116" t="s">
        <v>38</v>
      </c>
      <c r="F85" s="116" t="s">
        <v>30</v>
      </c>
      <c r="G85" s="122" t="s">
        <v>489</v>
      </c>
      <c r="H85" s="117">
        <v>51000</v>
      </c>
      <c r="I85" s="118">
        <v>0</v>
      </c>
      <c r="J85" s="118">
        <v>51000</v>
      </c>
      <c r="K85" s="78">
        <f t="shared" si="8"/>
        <v>1463.7</v>
      </c>
      <c r="L85" s="118">
        <v>1995.14</v>
      </c>
      <c r="M85" s="118">
        <v>1550.4</v>
      </c>
      <c r="N85" s="118">
        <v>225</v>
      </c>
      <c r="O85" s="118">
        <f t="shared" si="7"/>
        <v>5234.24</v>
      </c>
      <c r="P85" s="119">
        <f>(Tabla54[[#This Row],[TOTAL ING.]]-Tabla54[[#This Row],[TOTAL DESC.]])</f>
        <v>45765.760000000002</v>
      </c>
      <c r="Q85" s="101"/>
      <c r="R85" s="70"/>
    </row>
    <row r="86" spans="1:21" s="69" customFormat="1" ht="51.75" customHeight="1" x14ac:dyDescent="0.2">
      <c r="A86" s="115">
        <v>77</v>
      </c>
      <c r="B86" s="61" t="s">
        <v>152</v>
      </c>
      <c r="C86" s="116" t="s">
        <v>153</v>
      </c>
      <c r="D86" s="116" t="s">
        <v>499</v>
      </c>
      <c r="E86" s="116" t="s">
        <v>47</v>
      </c>
      <c r="F86" s="116" t="s">
        <v>30</v>
      </c>
      <c r="G86" s="122" t="s">
        <v>489</v>
      </c>
      <c r="H86" s="117">
        <v>80000</v>
      </c>
      <c r="I86" s="118">
        <v>0</v>
      </c>
      <c r="J86" s="118">
        <f>(Tabla54[[#This Row],[SUELDO BUTO (RD$)]]+Tabla54[[#This Row],[OTROS ING.]])</f>
        <v>80000</v>
      </c>
      <c r="K86" s="78">
        <f>H86*0.0287</f>
        <v>2296</v>
      </c>
      <c r="L86" s="118">
        <v>6920.92</v>
      </c>
      <c r="M86" s="118">
        <f>H86*0.0304</f>
        <v>2432</v>
      </c>
      <c r="N86" s="118">
        <v>2804.78</v>
      </c>
      <c r="O86" s="118">
        <f>SUM(K86:N86)</f>
        <v>14453.7</v>
      </c>
      <c r="P86" s="119">
        <f>(Tabla54[[#This Row],[TOTAL ING.]]-Tabla54[[#This Row],[TOTAL DESC.]])</f>
        <v>65546.3</v>
      </c>
      <c r="Q86" s="101"/>
      <c r="R86" s="70"/>
    </row>
    <row r="87" spans="1:21" s="69" customFormat="1" ht="51.75" customHeight="1" x14ac:dyDescent="0.2">
      <c r="A87" s="107">
        <v>78</v>
      </c>
      <c r="B87" s="61" t="s">
        <v>149</v>
      </c>
      <c r="C87" s="116" t="s">
        <v>150</v>
      </c>
      <c r="D87" s="116" t="s">
        <v>151</v>
      </c>
      <c r="E87" s="116" t="s">
        <v>47</v>
      </c>
      <c r="F87" s="116" t="s">
        <v>30</v>
      </c>
      <c r="G87" s="122" t="s">
        <v>489</v>
      </c>
      <c r="H87" s="117">
        <v>150000</v>
      </c>
      <c r="I87" s="118">
        <v>0</v>
      </c>
      <c r="J87" s="118">
        <f>(Tabla54[[#This Row],[SUELDO BUTO (RD$)]]+Tabla54[[#This Row],[OTROS ING.]])</f>
        <v>150000</v>
      </c>
      <c r="K87" s="78">
        <f t="shared" si="8"/>
        <v>4305</v>
      </c>
      <c r="L87" s="118">
        <v>23386.67</v>
      </c>
      <c r="M87" s="118">
        <f t="shared" ref="M87:M88" si="9">H87*0.0304</f>
        <v>4560</v>
      </c>
      <c r="N87" s="118">
        <v>2144.7800000000002</v>
      </c>
      <c r="O87" s="118">
        <f t="shared" si="7"/>
        <v>34396.449999999997</v>
      </c>
      <c r="P87" s="119">
        <f>(Tabla54[[#This Row],[TOTAL ING.]]-Tabla54[[#This Row],[TOTAL DESC.]])</f>
        <v>115603.55</v>
      </c>
      <c r="Q87" s="101"/>
      <c r="R87" s="70"/>
      <c r="S87" s="70"/>
    </row>
    <row r="88" spans="1:21" s="69" customFormat="1" ht="51.75" customHeight="1" x14ac:dyDescent="0.2">
      <c r="A88" s="115">
        <v>79</v>
      </c>
      <c r="B88" s="61" t="s">
        <v>154</v>
      </c>
      <c r="C88" s="116" t="s">
        <v>503</v>
      </c>
      <c r="D88" s="116" t="s">
        <v>509</v>
      </c>
      <c r="E88" s="116" t="s">
        <v>44</v>
      </c>
      <c r="F88" s="116" t="s">
        <v>20</v>
      </c>
      <c r="G88" s="122" t="s">
        <v>489</v>
      </c>
      <c r="H88" s="117">
        <v>40000</v>
      </c>
      <c r="I88" s="118">
        <v>0</v>
      </c>
      <c r="J88" s="118">
        <f>(Tabla54[[#This Row],[SUELDO BUTO (RD$)]]+Tabla54[[#This Row],[OTROS ING.]])</f>
        <v>40000</v>
      </c>
      <c r="K88" s="78">
        <f t="shared" si="8"/>
        <v>1148</v>
      </c>
      <c r="L88" s="118">
        <v>442.65</v>
      </c>
      <c r="M88" s="118">
        <f t="shared" si="9"/>
        <v>1216</v>
      </c>
      <c r="N88" s="118">
        <v>605</v>
      </c>
      <c r="O88" s="118">
        <f t="shared" si="7"/>
        <v>3411.65</v>
      </c>
      <c r="P88" s="119">
        <f>(Tabla54[[#This Row],[TOTAL ING.]]-Tabla54[[#This Row],[TOTAL DESC.]])</f>
        <v>36588.35</v>
      </c>
      <c r="Q88" s="101"/>
      <c r="R88" s="70"/>
    </row>
    <row r="89" spans="1:21" s="69" customFormat="1" ht="51.75" customHeight="1" x14ac:dyDescent="0.2">
      <c r="A89" s="115">
        <v>80</v>
      </c>
      <c r="B89" s="61" t="s">
        <v>156</v>
      </c>
      <c r="C89" s="116" t="s">
        <v>157</v>
      </c>
      <c r="D89" s="116" t="s">
        <v>158</v>
      </c>
      <c r="E89" s="116" t="s">
        <v>38</v>
      </c>
      <c r="F89" s="116" t="s">
        <v>30</v>
      </c>
      <c r="G89" s="122" t="s">
        <v>489</v>
      </c>
      <c r="H89" s="117">
        <v>70000</v>
      </c>
      <c r="I89" s="118">
        <v>0</v>
      </c>
      <c r="J89" s="118">
        <v>70000</v>
      </c>
      <c r="K89" s="78">
        <f t="shared" si="8"/>
        <v>2009</v>
      </c>
      <c r="L89" s="118">
        <v>4984.5200000000004</v>
      </c>
      <c r="M89" s="118">
        <v>2128</v>
      </c>
      <c r="N89" s="118">
        <v>1944.78</v>
      </c>
      <c r="O89" s="118">
        <f t="shared" si="7"/>
        <v>11066.300000000001</v>
      </c>
      <c r="P89" s="119">
        <f>(Tabla54[[#This Row],[TOTAL ING.]]-Tabla54[[#This Row],[TOTAL DESC.]])</f>
        <v>58933.7</v>
      </c>
      <c r="Q89" s="101"/>
      <c r="R89" s="70"/>
      <c r="S89" s="70"/>
    </row>
    <row r="90" spans="1:21" s="69" customFormat="1" ht="51.75" customHeight="1" x14ac:dyDescent="0.2">
      <c r="A90" s="115">
        <v>81</v>
      </c>
      <c r="B90" s="61" t="s">
        <v>159</v>
      </c>
      <c r="C90" s="116" t="s">
        <v>157</v>
      </c>
      <c r="D90" s="116" t="s">
        <v>495</v>
      </c>
      <c r="E90" s="116" t="s">
        <v>38</v>
      </c>
      <c r="F90" s="116" t="s">
        <v>20</v>
      </c>
      <c r="G90" s="122" t="s">
        <v>489</v>
      </c>
      <c r="H90" s="117">
        <v>35000</v>
      </c>
      <c r="I90" s="118">
        <v>0</v>
      </c>
      <c r="J90" s="118">
        <f>(Tabla54[[#This Row],[SUELDO BUTO (RD$)]]+Tabla54[[#This Row],[OTROS ING.]])</f>
        <v>35000</v>
      </c>
      <c r="K90" s="78">
        <f t="shared" si="8"/>
        <v>1004.5</v>
      </c>
      <c r="L90" s="118">
        <v>0</v>
      </c>
      <c r="M90" s="118">
        <f>H90*0.0304</f>
        <v>1064</v>
      </c>
      <c r="N90" s="118">
        <v>1177.9000000000001</v>
      </c>
      <c r="O90" s="118">
        <f t="shared" si="7"/>
        <v>3246.4</v>
      </c>
      <c r="P90" s="119">
        <f>(Tabla54[[#This Row],[TOTAL ING.]]-Tabla54[[#This Row],[TOTAL DESC.]])</f>
        <v>31753.599999999999</v>
      </c>
      <c r="Q90" s="101"/>
      <c r="R90" s="70"/>
    </row>
    <row r="91" spans="1:21" s="69" customFormat="1" ht="51.75" customHeight="1" x14ac:dyDescent="0.2">
      <c r="A91" s="115">
        <v>82</v>
      </c>
      <c r="B91" s="61" t="s">
        <v>160</v>
      </c>
      <c r="C91" s="116" t="s">
        <v>161</v>
      </c>
      <c r="D91" s="116" t="s">
        <v>65</v>
      </c>
      <c r="E91" s="116" t="s">
        <v>44</v>
      </c>
      <c r="F91" s="116" t="s">
        <v>20</v>
      </c>
      <c r="G91" s="122" t="s">
        <v>489</v>
      </c>
      <c r="H91" s="117">
        <v>40000</v>
      </c>
      <c r="I91" s="118">
        <v>0</v>
      </c>
      <c r="J91" s="118">
        <f>(Tabla54[[#This Row],[SUELDO BUTO (RD$)]]+Tabla54[[#This Row],[OTROS ING.]])</f>
        <v>40000</v>
      </c>
      <c r="K91" s="78">
        <f t="shared" si="8"/>
        <v>1148</v>
      </c>
      <c r="L91" s="118">
        <v>442.65</v>
      </c>
      <c r="M91" s="118">
        <f>H91*0.0304</f>
        <v>1216</v>
      </c>
      <c r="N91" s="118">
        <v>2935.4</v>
      </c>
      <c r="O91" s="118">
        <f t="shared" si="7"/>
        <v>5742.05</v>
      </c>
      <c r="P91" s="119">
        <f>(Tabla54[[#This Row],[TOTAL ING.]]-Tabla54[[#This Row],[TOTAL DESC.]])</f>
        <v>34257.949999999997</v>
      </c>
      <c r="Q91" s="101"/>
      <c r="R91" s="70"/>
    </row>
    <row r="92" spans="1:21" s="69" customFormat="1" ht="51.75" customHeight="1" x14ac:dyDescent="0.2">
      <c r="A92" s="107">
        <v>83</v>
      </c>
      <c r="B92" s="61" t="s">
        <v>162</v>
      </c>
      <c r="C92" s="116" t="s">
        <v>163</v>
      </c>
      <c r="D92" s="116" t="s">
        <v>164</v>
      </c>
      <c r="E92" s="116" t="s">
        <v>47</v>
      </c>
      <c r="F92" s="116" t="s">
        <v>30</v>
      </c>
      <c r="G92" s="122" t="s">
        <v>488</v>
      </c>
      <c r="H92" s="117">
        <v>150000</v>
      </c>
      <c r="I92" s="118">
        <v>0</v>
      </c>
      <c r="J92" s="118">
        <v>150000</v>
      </c>
      <c r="K92" s="78">
        <f t="shared" si="8"/>
        <v>4305</v>
      </c>
      <c r="L92" s="118">
        <v>23386.67</v>
      </c>
      <c r="M92" s="118">
        <f>H92*0.0304</f>
        <v>4560</v>
      </c>
      <c r="N92" s="118">
        <v>3344.78</v>
      </c>
      <c r="O92" s="118">
        <f t="shared" si="7"/>
        <v>35596.449999999997</v>
      </c>
      <c r="P92" s="119">
        <f>(Tabla54[[#This Row],[TOTAL ING.]]-Tabla54[[#This Row],[TOTAL DESC.]])</f>
        <v>114403.55</v>
      </c>
      <c r="Q92" s="101"/>
      <c r="R92" s="70"/>
      <c r="S92" s="70"/>
    </row>
    <row r="93" spans="1:21" s="69" customFormat="1" ht="51.75" customHeight="1" x14ac:dyDescent="0.2">
      <c r="A93" s="107">
        <v>84</v>
      </c>
      <c r="B93" s="61" t="s">
        <v>165</v>
      </c>
      <c r="C93" s="116" t="s">
        <v>163</v>
      </c>
      <c r="D93" s="116" t="s">
        <v>55</v>
      </c>
      <c r="E93" s="116" t="s">
        <v>47</v>
      </c>
      <c r="F93" s="116" t="s">
        <v>20</v>
      </c>
      <c r="G93" s="122" t="s">
        <v>488</v>
      </c>
      <c r="H93" s="117">
        <v>45000</v>
      </c>
      <c r="I93" s="118">
        <v>0</v>
      </c>
      <c r="J93" s="118">
        <v>45000</v>
      </c>
      <c r="K93" s="78">
        <f t="shared" si="8"/>
        <v>1291.5</v>
      </c>
      <c r="L93" s="118">
        <v>1148.33</v>
      </c>
      <c r="M93" s="118">
        <f>H93*0.0304</f>
        <v>1368</v>
      </c>
      <c r="N93" s="118">
        <v>705</v>
      </c>
      <c r="O93" s="118">
        <f t="shared" si="7"/>
        <v>4512.83</v>
      </c>
      <c r="P93" s="119">
        <f>(Tabla54[[#This Row],[TOTAL ING.]]-Tabla54[[#This Row],[TOTAL DESC.]])</f>
        <v>40487.17</v>
      </c>
      <c r="Q93" s="101"/>
      <c r="R93" s="70"/>
      <c r="S93" s="70"/>
    </row>
    <row r="94" spans="1:21" s="69" customFormat="1" ht="51.75" customHeight="1" x14ac:dyDescent="0.2">
      <c r="A94" s="107">
        <v>85</v>
      </c>
      <c r="B94" s="61" t="s">
        <v>166</v>
      </c>
      <c r="C94" s="116" t="s">
        <v>163</v>
      </c>
      <c r="D94" s="116" t="s">
        <v>43</v>
      </c>
      <c r="E94" s="116" t="s">
        <v>44</v>
      </c>
      <c r="F94" s="116" t="s">
        <v>30</v>
      </c>
      <c r="G94" s="122" t="s">
        <v>488</v>
      </c>
      <c r="H94" s="117">
        <v>25000</v>
      </c>
      <c r="I94" s="118">
        <v>0</v>
      </c>
      <c r="J94" s="118">
        <v>25000</v>
      </c>
      <c r="K94" s="78">
        <f t="shared" si="8"/>
        <v>717.5</v>
      </c>
      <c r="L94" s="118">
        <v>0</v>
      </c>
      <c r="M94" s="118">
        <v>760</v>
      </c>
      <c r="N94" s="118">
        <v>225</v>
      </c>
      <c r="O94" s="118">
        <f t="shared" si="7"/>
        <v>1702.5</v>
      </c>
      <c r="P94" s="119">
        <f>(Tabla54[[#This Row],[TOTAL ING.]]-Tabla54[[#This Row],[TOTAL DESC.]])</f>
        <v>23297.5</v>
      </c>
      <c r="Q94" s="101"/>
    </row>
    <row r="95" spans="1:21" s="69" customFormat="1" ht="51.75" customHeight="1" x14ac:dyDescent="0.2">
      <c r="A95" s="115">
        <v>86</v>
      </c>
      <c r="B95" s="61" t="s">
        <v>167</v>
      </c>
      <c r="C95" s="116" t="s">
        <v>163</v>
      </c>
      <c r="D95" s="116" t="s">
        <v>40</v>
      </c>
      <c r="E95" s="116" t="s">
        <v>44</v>
      </c>
      <c r="F95" s="116" t="s">
        <v>20</v>
      </c>
      <c r="G95" s="122" t="s">
        <v>488</v>
      </c>
      <c r="H95" s="117">
        <v>22000</v>
      </c>
      <c r="I95" s="118">
        <v>0</v>
      </c>
      <c r="J95" s="118">
        <v>22000</v>
      </c>
      <c r="K95" s="78">
        <f t="shared" si="8"/>
        <v>631.4</v>
      </c>
      <c r="L95" s="118">
        <v>0</v>
      </c>
      <c r="M95" s="118">
        <f>H95*0.0304</f>
        <v>668.8</v>
      </c>
      <c r="N95" s="118">
        <v>977.9</v>
      </c>
      <c r="O95" s="118">
        <f t="shared" si="7"/>
        <v>2278.1</v>
      </c>
      <c r="P95" s="119">
        <f>(Tabla54[[#This Row],[TOTAL ING.]]-Tabla54[[#This Row],[TOTAL DESC.]])</f>
        <v>19721.900000000001</v>
      </c>
      <c r="Q95" s="101"/>
      <c r="R95" s="70"/>
    </row>
    <row r="96" spans="1:21" s="69" customFormat="1" ht="51.75" customHeight="1" x14ac:dyDescent="0.2">
      <c r="A96" s="115">
        <v>87</v>
      </c>
      <c r="B96" s="61" t="s">
        <v>168</v>
      </c>
      <c r="C96" s="116" t="s">
        <v>163</v>
      </c>
      <c r="D96" s="116" t="s">
        <v>169</v>
      </c>
      <c r="E96" s="116" t="s">
        <v>47</v>
      </c>
      <c r="F96" s="116" t="s">
        <v>20</v>
      </c>
      <c r="G96" s="122" t="s">
        <v>488</v>
      </c>
      <c r="H96" s="117">
        <v>65000</v>
      </c>
      <c r="I96" s="118" t="s">
        <v>41</v>
      </c>
      <c r="J96" s="118">
        <v>65000</v>
      </c>
      <c r="K96" s="78">
        <f t="shared" si="8"/>
        <v>1865.5</v>
      </c>
      <c r="L96" s="118">
        <v>4427.58</v>
      </c>
      <c r="M96" s="118">
        <f>H96*0.0304</f>
        <v>1976</v>
      </c>
      <c r="N96" s="118">
        <v>945</v>
      </c>
      <c r="O96" s="118">
        <f t="shared" si="7"/>
        <v>9214.08</v>
      </c>
      <c r="P96" s="119">
        <f>(Tabla54[[#This Row],[TOTAL ING.]]-Tabla54[[#This Row],[TOTAL DESC.]])</f>
        <v>55785.919999999998</v>
      </c>
      <c r="Q96" s="101"/>
      <c r="R96" s="70"/>
    </row>
    <row r="97" spans="1:156" s="69" customFormat="1" ht="51.75" customHeight="1" x14ac:dyDescent="0.2">
      <c r="A97" s="115">
        <v>88</v>
      </c>
      <c r="B97" s="61" t="s">
        <v>171</v>
      </c>
      <c r="C97" s="116" t="s">
        <v>172</v>
      </c>
      <c r="D97" s="116" t="s">
        <v>169</v>
      </c>
      <c r="E97" s="116" t="s">
        <v>47</v>
      </c>
      <c r="F97" s="116" t="s">
        <v>20</v>
      </c>
      <c r="G97" s="122" t="s">
        <v>488</v>
      </c>
      <c r="H97" s="117">
        <v>65000</v>
      </c>
      <c r="I97" s="118">
        <v>0</v>
      </c>
      <c r="J97" s="118">
        <f>(Tabla54[[#This Row],[SUELDO BUTO (RD$)]]+Tabla54[[#This Row],[OTROS ING.]])</f>
        <v>65000</v>
      </c>
      <c r="K97" s="78">
        <f t="shared" si="8"/>
        <v>1865.5</v>
      </c>
      <c r="L97" s="118">
        <v>4427.58</v>
      </c>
      <c r="M97" s="118">
        <f>H97*0.0304</f>
        <v>1976</v>
      </c>
      <c r="N97" s="118">
        <v>4977.8999999999996</v>
      </c>
      <c r="O97" s="118">
        <f t="shared" si="7"/>
        <v>13246.98</v>
      </c>
      <c r="P97" s="119">
        <f>(Tabla54[[#This Row],[TOTAL ING.]]-Tabla54[[#This Row],[TOTAL DESC.]])</f>
        <v>51753.020000000004</v>
      </c>
      <c r="Q97" s="101"/>
      <c r="R97" s="70"/>
      <c r="EZ97" s="69" t="s">
        <v>170</v>
      </c>
    </row>
    <row r="98" spans="1:156" s="69" customFormat="1" ht="51.75" customHeight="1" x14ac:dyDescent="0.2">
      <c r="A98" s="115">
        <v>89</v>
      </c>
      <c r="B98" s="61" t="s">
        <v>173</v>
      </c>
      <c r="C98" s="116" t="s">
        <v>172</v>
      </c>
      <c r="D98" s="116" t="s">
        <v>40</v>
      </c>
      <c r="E98" s="116" t="s">
        <v>44</v>
      </c>
      <c r="F98" s="116" t="s">
        <v>20</v>
      </c>
      <c r="G98" s="122" t="s">
        <v>488</v>
      </c>
      <c r="H98" s="117">
        <v>22000</v>
      </c>
      <c r="I98" s="118">
        <v>0</v>
      </c>
      <c r="J98" s="118">
        <v>22000</v>
      </c>
      <c r="K98" s="78">
        <f t="shared" si="8"/>
        <v>631.4</v>
      </c>
      <c r="L98" s="118">
        <v>0</v>
      </c>
      <c r="M98" s="118">
        <f>H98*0.0304</f>
        <v>668.8</v>
      </c>
      <c r="N98" s="118">
        <v>2144.7800000000002</v>
      </c>
      <c r="O98" s="118">
        <f t="shared" si="7"/>
        <v>3444.98</v>
      </c>
      <c r="P98" s="119">
        <f>(Tabla54[[#This Row],[TOTAL ING.]]-Tabla54[[#This Row],[TOTAL DESC.]])</f>
        <v>18555.02</v>
      </c>
      <c r="Q98" s="101"/>
      <c r="R98" s="70"/>
    </row>
    <row r="99" spans="1:156" s="69" customFormat="1" ht="51.75" customHeight="1" x14ac:dyDescent="0.2">
      <c r="A99" s="107">
        <v>90</v>
      </c>
      <c r="B99" s="61" t="s">
        <v>174</v>
      </c>
      <c r="C99" s="116" t="s">
        <v>172</v>
      </c>
      <c r="D99" s="116" t="s">
        <v>65</v>
      </c>
      <c r="E99" s="116" t="s">
        <v>44</v>
      </c>
      <c r="F99" s="116" t="s">
        <v>20</v>
      </c>
      <c r="G99" s="122" t="s">
        <v>488</v>
      </c>
      <c r="H99" s="117">
        <v>40000</v>
      </c>
      <c r="I99" s="118">
        <v>0</v>
      </c>
      <c r="J99" s="118">
        <f>(Tabla54[[#This Row],[SUELDO BUTO (RD$)]]+Tabla54[[#This Row],[OTROS ING.]])</f>
        <v>40000</v>
      </c>
      <c r="K99" s="78">
        <f t="shared" si="8"/>
        <v>1148</v>
      </c>
      <c r="L99" s="118">
        <v>442.65</v>
      </c>
      <c r="M99" s="118">
        <f>H99*0.0304</f>
        <v>1216</v>
      </c>
      <c r="N99" s="118">
        <v>505</v>
      </c>
      <c r="O99" s="118">
        <f t="shared" si="7"/>
        <v>3311.65</v>
      </c>
      <c r="P99" s="119">
        <f>(Tabla54[[#This Row],[TOTAL ING.]]-Tabla54[[#This Row],[TOTAL DESC.]])</f>
        <v>36688.35</v>
      </c>
      <c r="Q99" s="101"/>
      <c r="R99" s="70"/>
    </row>
    <row r="100" spans="1:156" s="69" customFormat="1" ht="51.75" customHeight="1" thickBot="1" x14ac:dyDescent="0.25">
      <c r="A100" s="115">
        <v>91</v>
      </c>
      <c r="B100" s="61" t="s">
        <v>175</v>
      </c>
      <c r="C100" s="116" t="s">
        <v>172</v>
      </c>
      <c r="D100" s="116" t="s">
        <v>65</v>
      </c>
      <c r="E100" s="116" t="s">
        <v>44</v>
      </c>
      <c r="F100" s="116" t="s">
        <v>20</v>
      </c>
      <c r="G100" s="122" t="s">
        <v>488</v>
      </c>
      <c r="H100" s="117">
        <v>40000</v>
      </c>
      <c r="I100" s="118">
        <v>0</v>
      </c>
      <c r="J100" s="118">
        <f>(Tabla54[[#This Row],[SUELDO BUTO (RD$)]]+Tabla54[[#This Row],[OTROS ING.]])</f>
        <v>40000</v>
      </c>
      <c r="K100" s="78">
        <f t="shared" si="8"/>
        <v>1148</v>
      </c>
      <c r="L100" s="118">
        <v>154.68</v>
      </c>
      <c r="M100" s="118">
        <v>1216</v>
      </c>
      <c r="N100" s="118">
        <v>3624.78</v>
      </c>
      <c r="O100" s="118">
        <f t="shared" si="7"/>
        <v>6143.4600000000009</v>
      </c>
      <c r="P100" s="119">
        <f>(Tabla54[[#This Row],[TOTAL ING.]]-Tabla54[[#This Row],[TOTAL DESC.]])</f>
        <v>33856.54</v>
      </c>
      <c r="Q100" s="101"/>
      <c r="R100" s="70"/>
    </row>
    <row r="101" spans="1:156" s="69" customFormat="1" ht="51.75" customHeight="1" thickBot="1" x14ac:dyDescent="0.25">
      <c r="A101" s="230" t="s">
        <v>177</v>
      </c>
      <c r="B101" s="231"/>
      <c r="C101" s="231"/>
      <c r="D101" s="231"/>
      <c r="E101" s="231"/>
      <c r="F101" s="232"/>
      <c r="G101" s="89"/>
      <c r="H101" s="68">
        <f>SUBTOTAL(109,Tabla54[SUELDO BUTO (RD$)])</f>
        <v>5588000</v>
      </c>
      <c r="I101" s="74">
        <f>SUBTOTAL(109,Tabla54[OTROS ING.])</f>
        <v>0</v>
      </c>
      <c r="J101" s="74">
        <f>SUBTOTAL(9,J10:J100)</f>
        <v>5588000</v>
      </c>
      <c r="K101" s="74">
        <f>SUBTOTAL(109,Tabla54[AFP])</f>
        <v>160375.59999999995</v>
      </c>
      <c r="L101" s="74">
        <f>SUM(L10:L100)</f>
        <v>476968.94000000035</v>
      </c>
      <c r="M101" s="74">
        <f>SUM(M10:M100)</f>
        <v>164234.77999999994</v>
      </c>
      <c r="N101" s="74">
        <f>SUBTOTAL(109,Tabla54[OTROS DESC.])</f>
        <v>154552.18999999994</v>
      </c>
      <c r="O101" s="74">
        <f>SUBTOTAL(109,Tabla54[TOTAL DESC.])</f>
        <v>956131.50999999954</v>
      </c>
      <c r="P101" s="97">
        <f>SUBTOTAL(109,Tabla54[NETO])</f>
        <v>4631868.4899999984</v>
      </c>
      <c r="Q101" s="101"/>
      <c r="R101" s="70"/>
    </row>
    <row r="102" spans="1:156" s="69" customFormat="1" ht="51.75" customHeight="1" x14ac:dyDescent="0.3">
      <c r="A102" s="31"/>
      <c r="B102" s="32"/>
      <c r="C102" s="33"/>
      <c r="D102" s="33"/>
      <c r="E102" s="34"/>
      <c r="F102" s="33"/>
      <c r="G102" s="86"/>
      <c r="H102" s="47"/>
      <c r="I102" s="71"/>
      <c r="J102" s="71"/>
      <c r="K102" s="76"/>
      <c r="L102" s="71"/>
      <c r="M102" s="76"/>
      <c r="N102" s="76"/>
      <c r="O102" s="76"/>
      <c r="P102" s="76"/>
      <c r="Q102" s="101"/>
      <c r="R102" s="70"/>
      <c r="U102" s="70"/>
    </row>
    <row r="103" spans="1:156" s="39" customFormat="1" ht="44.25" customHeight="1" x14ac:dyDescent="0.3">
      <c r="A103" s="32"/>
      <c r="B103" s="32"/>
      <c r="C103" s="33"/>
      <c r="D103" s="33"/>
      <c r="E103" s="34"/>
      <c r="F103" s="32"/>
      <c r="G103" s="90"/>
      <c r="H103" s="32"/>
      <c r="I103" s="71"/>
      <c r="J103" s="71"/>
      <c r="K103" s="71"/>
      <c r="L103" s="71"/>
      <c r="M103" s="71"/>
      <c r="N103" s="71"/>
      <c r="O103" s="71"/>
      <c r="P103" s="71"/>
      <c r="Q103" s="102"/>
      <c r="R103" s="40"/>
    </row>
    <row r="104" spans="1:156" s="39" customFormat="1" ht="44.25" customHeight="1" x14ac:dyDescent="0.3">
      <c r="A104" s="48"/>
      <c r="B104" s="38" t="s">
        <v>178</v>
      </c>
      <c r="C104" s="38"/>
      <c r="D104" s="38" t="s">
        <v>179</v>
      </c>
      <c r="E104" s="226"/>
      <c r="F104" s="226"/>
      <c r="G104" s="91"/>
      <c r="H104" s="48"/>
      <c r="I104" s="75"/>
      <c r="J104" s="75"/>
      <c r="K104" s="75" t="s">
        <v>180</v>
      </c>
      <c r="L104" s="75"/>
      <c r="M104" s="75"/>
      <c r="N104" s="75"/>
      <c r="O104" s="227"/>
      <c r="P104" s="227"/>
      <c r="Q104" s="102"/>
    </row>
    <row r="105" spans="1:156" s="48" customFormat="1" ht="44.25" customHeight="1" x14ac:dyDescent="0.3">
      <c r="B105" s="38"/>
      <c r="C105" s="38"/>
      <c r="D105" s="38"/>
      <c r="E105" s="50"/>
      <c r="F105" s="38"/>
      <c r="G105" s="91"/>
      <c r="I105" s="75"/>
      <c r="J105" s="75"/>
      <c r="K105" s="75"/>
      <c r="L105" s="75"/>
      <c r="M105" s="75"/>
      <c r="N105" s="75"/>
      <c r="O105" s="75"/>
      <c r="P105" s="75"/>
      <c r="Q105" s="103"/>
    </row>
    <row r="106" spans="1:156" s="48" customFormat="1" ht="44.25" customHeight="1" x14ac:dyDescent="0.3">
      <c r="B106" s="38"/>
      <c r="C106" s="38"/>
      <c r="D106" s="38"/>
      <c r="E106" s="50"/>
      <c r="F106" s="38"/>
      <c r="G106" s="91"/>
      <c r="I106" s="75"/>
      <c r="J106" s="75"/>
      <c r="K106" s="75"/>
      <c r="L106" s="75"/>
      <c r="M106" s="75"/>
      <c r="N106" s="75"/>
      <c r="O106" s="75"/>
      <c r="P106" s="75"/>
      <c r="Q106" s="103"/>
    </row>
    <row r="107" spans="1:156" s="48" customFormat="1" ht="44.25" customHeight="1" x14ac:dyDescent="0.3">
      <c r="B107" s="38"/>
      <c r="C107" s="38"/>
      <c r="D107" s="38"/>
      <c r="E107" s="50"/>
      <c r="F107" s="38"/>
      <c r="G107" s="91"/>
      <c r="I107" s="75"/>
      <c r="J107" s="75"/>
      <c r="K107" s="75"/>
      <c r="L107" s="75"/>
      <c r="M107" s="75"/>
      <c r="N107" s="75"/>
      <c r="O107" s="75"/>
      <c r="P107" s="75"/>
      <c r="Q107" s="103"/>
    </row>
    <row r="108" spans="1:156" s="48" customFormat="1" ht="44.25" customHeight="1" x14ac:dyDescent="0.3">
      <c r="B108" s="51"/>
      <c r="C108" s="38"/>
      <c r="D108" s="38"/>
      <c r="E108" s="50"/>
      <c r="F108" s="49"/>
      <c r="G108" s="92"/>
      <c r="I108" s="75"/>
      <c r="J108" s="80"/>
      <c r="K108" s="80"/>
      <c r="L108" s="80"/>
      <c r="M108" s="75"/>
      <c r="N108" s="75"/>
      <c r="O108" s="75"/>
      <c r="P108" s="75"/>
      <c r="Q108" s="103"/>
    </row>
    <row r="109" spans="1:156" s="48" customFormat="1" ht="44.25" customHeight="1" x14ac:dyDescent="0.3">
      <c r="A109" s="49"/>
      <c r="B109" s="49" t="s">
        <v>181</v>
      </c>
      <c r="C109" s="49"/>
      <c r="D109" s="52" t="s">
        <v>182</v>
      </c>
      <c r="E109" s="53"/>
      <c r="F109" s="49"/>
      <c r="G109" s="92"/>
      <c r="H109" s="49"/>
      <c r="I109" s="75"/>
      <c r="J109" s="233" t="s">
        <v>300</v>
      </c>
      <c r="K109" s="233"/>
      <c r="L109" s="233"/>
      <c r="M109" s="75"/>
      <c r="N109" s="227"/>
      <c r="O109" s="227"/>
      <c r="P109" s="227"/>
      <c r="Q109" s="103"/>
    </row>
    <row r="110" spans="1:156" s="49" customFormat="1" ht="44.25" customHeight="1" x14ac:dyDescent="0.3">
      <c r="A110" s="32"/>
      <c r="B110" s="32"/>
      <c r="C110" s="33"/>
      <c r="D110" s="33"/>
      <c r="E110" s="34"/>
      <c r="F110" s="33"/>
      <c r="G110" s="86"/>
      <c r="H110" s="32"/>
      <c r="I110" s="71"/>
      <c r="J110" s="71"/>
      <c r="K110" s="71"/>
      <c r="L110" s="71"/>
      <c r="M110" s="71"/>
      <c r="N110" s="71"/>
      <c r="O110" s="71"/>
      <c r="P110" s="71"/>
      <c r="Q110" s="104"/>
      <c r="R110" s="54"/>
    </row>
    <row r="115" spans="8:16" ht="44.25" customHeight="1" x14ac:dyDescent="0.3">
      <c r="H115" s="47"/>
      <c r="I115" s="76"/>
      <c r="J115" s="76"/>
      <c r="K115" s="76"/>
      <c r="L115" s="76"/>
      <c r="M115" s="76"/>
      <c r="N115" s="76"/>
      <c r="O115" s="76"/>
      <c r="P115" s="76"/>
    </row>
    <row r="141" spans="1:16" ht="44.25" customHeight="1" x14ac:dyDescent="0.3">
      <c r="B141" s="39"/>
      <c r="C141" s="34"/>
      <c r="D141" s="34"/>
      <c r="F141" s="34"/>
      <c r="G141" s="93"/>
      <c r="H141" s="31"/>
      <c r="I141" s="77"/>
      <c r="J141" s="77"/>
      <c r="K141" s="77"/>
      <c r="L141" s="77"/>
      <c r="M141" s="77"/>
      <c r="N141" s="77"/>
      <c r="O141" s="77"/>
      <c r="P141" s="77"/>
    </row>
    <row r="142" spans="1:16" ht="44.25" customHeight="1" x14ac:dyDescent="0.3">
      <c r="B142" s="39"/>
      <c r="C142" s="34"/>
      <c r="D142" s="34"/>
      <c r="F142" s="34"/>
      <c r="G142" s="93"/>
      <c r="H142" s="31"/>
      <c r="I142" s="77"/>
      <c r="J142" s="77"/>
      <c r="K142" s="77"/>
      <c r="L142" s="77"/>
      <c r="M142" s="77"/>
      <c r="N142" s="77"/>
      <c r="O142" s="77"/>
      <c r="P142" s="77"/>
    </row>
    <row r="143" spans="1:16" ht="44.25" customHeight="1" x14ac:dyDescent="0.3">
      <c r="A143" s="31"/>
    </row>
    <row r="144" spans="1:16" ht="44.25" customHeight="1" x14ac:dyDescent="0.3">
      <c r="A144" s="31"/>
    </row>
    <row r="149" spans="1:17" s="39" customFormat="1" ht="44.25" customHeight="1" x14ac:dyDescent="0.3">
      <c r="A149" s="30"/>
      <c r="B149" s="32"/>
      <c r="C149" s="33"/>
      <c r="D149" s="33"/>
      <c r="E149" s="34"/>
      <c r="F149" s="33"/>
      <c r="G149" s="86"/>
      <c r="H149" s="30"/>
      <c r="I149" s="71"/>
      <c r="J149" s="71"/>
      <c r="K149" s="71"/>
      <c r="L149" s="71"/>
      <c r="M149" s="71"/>
      <c r="N149" s="71"/>
      <c r="O149" s="71"/>
      <c r="P149" s="71"/>
      <c r="Q149" s="102"/>
    </row>
    <row r="150" spans="1:17" s="39" customFormat="1" ht="44.25" customHeight="1" x14ac:dyDescent="0.3">
      <c r="A150" s="30"/>
      <c r="B150" s="32"/>
      <c r="C150" s="33"/>
      <c r="D150" s="33"/>
      <c r="E150" s="34"/>
      <c r="F150" s="33"/>
      <c r="G150" s="86"/>
      <c r="H150" s="30"/>
      <c r="I150" s="71"/>
      <c r="J150" s="71"/>
      <c r="K150" s="71"/>
      <c r="L150" s="71"/>
      <c r="M150" s="71"/>
      <c r="N150" s="71"/>
      <c r="O150" s="71"/>
      <c r="P150" s="71"/>
      <c r="Q150" s="102"/>
    </row>
    <row r="155" spans="1:17" ht="44.25" customHeight="1" x14ac:dyDescent="0.3">
      <c r="B155" s="39"/>
      <c r="C155" s="34"/>
      <c r="D155" s="34"/>
      <c r="F155" s="34"/>
      <c r="G155" s="93"/>
      <c r="H155" s="31"/>
      <c r="I155" s="77"/>
      <c r="J155" s="77"/>
      <c r="K155" s="77"/>
      <c r="L155" s="77"/>
      <c r="M155" s="77"/>
      <c r="N155" s="77"/>
      <c r="O155" s="77"/>
      <c r="P155" s="77"/>
    </row>
    <row r="156" spans="1:17" ht="44.25" customHeight="1" x14ac:dyDescent="0.3">
      <c r="B156" s="39"/>
      <c r="C156" s="34"/>
      <c r="D156" s="34"/>
      <c r="F156" s="34"/>
      <c r="G156" s="93"/>
      <c r="H156" s="31"/>
      <c r="I156" s="77"/>
      <c r="J156" s="77"/>
      <c r="K156" s="77"/>
      <c r="L156" s="77"/>
      <c r="M156" s="77"/>
      <c r="N156" s="77"/>
      <c r="O156" s="77"/>
      <c r="P156" s="77"/>
    </row>
    <row r="157" spans="1:17" ht="44.25" customHeight="1" x14ac:dyDescent="0.3">
      <c r="A157" s="31"/>
      <c r="B157" s="39"/>
      <c r="C157" s="34"/>
      <c r="D157" s="34"/>
      <c r="F157" s="34"/>
      <c r="G157" s="93"/>
      <c r="H157" s="31"/>
      <c r="I157" s="77"/>
      <c r="J157" s="77"/>
      <c r="K157" s="77"/>
      <c r="L157" s="77"/>
      <c r="M157" s="77"/>
      <c r="N157" s="77"/>
      <c r="O157" s="77"/>
      <c r="P157" s="77"/>
    </row>
    <row r="158" spans="1:17" ht="44.25" customHeight="1" x14ac:dyDescent="0.3">
      <c r="A158" s="31"/>
      <c r="B158" s="39"/>
      <c r="C158" s="34"/>
      <c r="D158" s="34"/>
      <c r="F158" s="34"/>
      <c r="G158" s="93"/>
      <c r="H158" s="31"/>
      <c r="I158" s="77"/>
      <c r="J158" s="77"/>
      <c r="K158" s="77"/>
      <c r="L158" s="77"/>
      <c r="M158" s="77"/>
      <c r="N158" s="77"/>
      <c r="O158" s="77"/>
      <c r="P158" s="77"/>
    </row>
    <row r="159" spans="1:17" ht="44.25" customHeight="1" x14ac:dyDescent="0.3">
      <c r="A159" s="31"/>
      <c r="B159" s="39"/>
      <c r="C159" s="34"/>
      <c r="D159" s="34"/>
      <c r="F159" s="34"/>
      <c r="G159" s="93"/>
      <c r="H159" s="31"/>
      <c r="I159" s="77"/>
      <c r="J159" s="77"/>
      <c r="K159" s="77"/>
      <c r="L159" s="77"/>
      <c r="M159" s="77"/>
      <c r="N159" s="77"/>
      <c r="O159" s="77"/>
      <c r="P159" s="77"/>
    </row>
    <row r="160" spans="1:17" ht="44.25" customHeight="1" x14ac:dyDescent="0.3">
      <c r="A160" s="31"/>
      <c r="B160" s="39"/>
      <c r="C160" s="34"/>
      <c r="D160" s="34"/>
      <c r="F160" s="34"/>
      <c r="G160" s="93"/>
      <c r="H160" s="31"/>
      <c r="I160" s="77"/>
      <c r="J160" s="77"/>
      <c r="K160" s="77"/>
      <c r="L160" s="77"/>
      <c r="M160" s="77"/>
      <c r="N160" s="77"/>
      <c r="O160" s="77"/>
      <c r="P160" s="77"/>
    </row>
    <row r="161" spans="1:17" ht="44.25" customHeight="1" x14ac:dyDescent="0.3">
      <c r="A161" s="31"/>
      <c r="B161" s="39"/>
      <c r="C161" s="34"/>
      <c r="D161" s="34"/>
      <c r="F161" s="34"/>
      <c r="G161" s="93"/>
      <c r="H161" s="31"/>
      <c r="I161" s="77"/>
      <c r="J161" s="77"/>
      <c r="K161" s="77"/>
      <c r="L161" s="77"/>
      <c r="M161" s="77"/>
      <c r="N161" s="77"/>
      <c r="O161" s="77"/>
      <c r="P161" s="77"/>
    </row>
    <row r="162" spans="1:17" ht="44.25" customHeight="1" x14ac:dyDescent="0.3">
      <c r="A162" s="31"/>
      <c r="B162" s="39"/>
      <c r="C162" s="34"/>
      <c r="D162" s="34"/>
      <c r="F162" s="34"/>
      <c r="G162" s="93"/>
      <c r="H162" s="31"/>
      <c r="I162" s="77"/>
      <c r="J162" s="77"/>
      <c r="K162" s="77"/>
      <c r="L162" s="77"/>
      <c r="M162" s="77"/>
      <c r="N162" s="77"/>
      <c r="O162" s="77"/>
      <c r="P162" s="77"/>
    </row>
    <row r="163" spans="1:17" s="39" customFormat="1" ht="44.25" customHeight="1" x14ac:dyDescent="0.3">
      <c r="A163" s="31"/>
      <c r="C163" s="34"/>
      <c r="D163" s="34"/>
      <c r="E163" s="34"/>
      <c r="F163" s="34"/>
      <c r="G163" s="93"/>
      <c r="H163" s="31"/>
      <c r="I163" s="77"/>
      <c r="J163" s="77"/>
      <c r="K163" s="77"/>
      <c r="L163" s="77"/>
      <c r="M163" s="77"/>
      <c r="N163" s="77"/>
      <c r="O163" s="77"/>
      <c r="P163" s="77"/>
      <c r="Q163" s="102"/>
    </row>
    <row r="164" spans="1:17" s="39" customFormat="1" ht="44.25" customHeight="1" x14ac:dyDescent="0.3">
      <c r="A164" s="31"/>
      <c r="C164" s="34"/>
      <c r="D164" s="34"/>
      <c r="E164" s="34"/>
      <c r="F164" s="34"/>
      <c r="G164" s="93"/>
      <c r="H164" s="31"/>
      <c r="I164" s="77"/>
      <c r="J164" s="77"/>
      <c r="K164" s="77"/>
      <c r="L164" s="77"/>
      <c r="M164" s="77"/>
      <c r="N164" s="77"/>
      <c r="O164" s="77"/>
      <c r="P164" s="77"/>
      <c r="Q164" s="102"/>
    </row>
    <row r="165" spans="1:17" s="39" customFormat="1" ht="44.25" customHeight="1" x14ac:dyDescent="0.3">
      <c r="A165" s="31"/>
      <c r="C165" s="34"/>
      <c r="D165" s="34"/>
      <c r="E165" s="34"/>
      <c r="F165" s="34"/>
      <c r="G165" s="93"/>
      <c r="H165" s="31"/>
      <c r="I165" s="77"/>
      <c r="J165" s="77"/>
      <c r="K165" s="77"/>
      <c r="L165" s="77"/>
      <c r="M165" s="77"/>
      <c r="N165" s="77"/>
      <c r="O165" s="77"/>
      <c r="P165" s="77"/>
      <c r="Q165" s="102"/>
    </row>
    <row r="166" spans="1:17" s="39" customFormat="1" ht="44.25" customHeight="1" x14ac:dyDescent="0.3">
      <c r="A166" s="31"/>
      <c r="C166" s="34"/>
      <c r="D166" s="34"/>
      <c r="E166" s="34"/>
      <c r="F166" s="34"/>
      <c r="G166" s="93"/>
      <c r="H166" s="31"/>
      <c r="I166" s="77"/>
      <c r="J166" s="77"/>
      <c r="K166" s="77"/>
      <c r="L166" s="77"/>
      <c r="M166" s="77"/>
      <c r="N166" s="77"/>
      <c r="O166" s="77"/>
      <c r="P166" s="77"/>
      <c r="Q166" s="102"/>
    </row>
    <row r="167" spans="1:17" s="39" customFormat="1" ht="44.25" customHeight="1" x14ac:dyDescent="0.3">
      <c r="A167" s="31"/>
      <c r="C167" s="34"/>
      <c r="D167" s="34"/>
      <c r="E167" s="34"/>
      <c r="F167" s="34"/>
      <c r="G167" s="93"/>
      <c r="H167" s="31"/>
      <c r="I167" s="77"/>
      <c r="J167" s="77"/>
      <c r="K167" s="77"/>
      <c r="L167" s="77"/>
      <c r="M167" s="77"/>
      <c r="N167" s="77"/>
      <c r="O167" s="77"/>
      <c r="P167" s="77"/>
      <c r="Q167" s="102"/>
    </row>
    <row r="168" spans="1:17" s="39" customFormat="1" ht="44.25" customHeight="1" x14ac:dyDescent="0.3">
      <c r="A168" s="31"/>
      <c r="C168" s="34"/>
      <c r="D168" s="34"/>
      <c r="E168" s="34"/>
      <c r="F168" s="34"/>
      <c r="G168" s="93"/>
      <c r="H168" s="31"/>
      <c r="I168" s="77"/>
      <c r="J168" s="77"/>
      <c r="K168" s="77"/>
      <c r="L168" s="77"/>
      <c r="M168" s="77"/>
      <c r="N168" s="77"/>
      <c r="O168" s="77"/>
      <c r="P168" s="77"/>
      <c r="Q168" s="102"/>
    </row>
    <row r="169" spans="1:17" s="39" customFormat="1" ht="44.25" customHeight="1" x14ac:dyDescent="0.3">
      <c r="A169" s="31"/>
      <c r="B169" s="32"/>
      <c r="C169" s="33"/>
      <c r="D169" s="33"/>
      <c r="E169" s="34"/>
      <c r="F169" s="33"/>
      <c r="G169" s="86"/>
      <c r="H169" s="30"/>
      <c r="I169" s="71"/>
      <c r="J169" s="71"/>
      <c r="K169" s="71"/>
      <c r="L169" s="71"/>
      <c r="M169" s="71"/>
      <c r="N169" s="71"/>
      <c r="O169" s="71"/>
      <c r="P169" s="71"/>
      <c r="Q169" s="102"/>
    </row>
    <row r="170" spans="1:17" s="39" customFormat="1" ht="44.25" customHeight="1" x14ac:dyDescent="0.3">
      <c r="A170" s="31"/>
      <c r="B170" s="32"/>
      <c r="C170" s="33"/>
      <c r="D170" s="33"/>
      <c r="E170" s="34"/>
      <c r="F170" s="33"/>
      <c r="G170" s="86"/>
      <c r="H170" s="30"/>
      <c r="I170" s="71"/>
      <c r="J170" s="71"/>
      <c r="K170" s="71"/>
      <c r="L170" s="71"/>
      <c r="M170" s="71"/>
      <c r="N170" s="71"/>
      <c r="O170" s="71"/>
      <c r="P170" s="71"/>
      <c r="Q170" s="102"/>
    </row>
    <row r="171" spans="1:17" s="39" customFormat="1" ht="44.25" customHeight="1" x14ac:dyDescent="0.3">
      <c r="A171" s="30"/>
      <c r="B171" s="32"/>
      <c r="C171" s="33"/>
      <c r="D171" s="33"/>
      <c r="E171" s="34"/>
      <c r="F171" s="33"/>
      <c r="G171" s="86"/>
      <c r="H171" s="30"/>
      <c r="I171" s="71"/>
      <c r="J171" s="71"/>
      <c r="K171" s="71"/>
      <c r="L171" s="71"/>
      <c r="M171" s="71"/>
      <c r="N171" s="71"/>
      <c r="O171" s="71"/>
      <c r="P171" s="71"/>
      <c r="Q171" s="102"/>
    </row>
    <row r="172" spans="1:17" s="39" customFormat="1" ht="44.25" customHeight="1" x14ac:dyDescent="0.3">
      <c r="A172" s="30"/>
      <c r="B172" s="32"/>
      <c r="C172" s="33"/>
      <c r="D172" s="33"/>
      <c r="E172" s="34"/>
      <c r="F172" s="33"/>
      <c r="G172" s="86"/>
      <c r="H172" s="30"/>
      <c r="I172" s="71"/>
      <c r="J172" s="71"/>
      <c r="K172" s="71"/>
      <c r="L172" s="71"/>
      <c r="M172" s="71"/>
      <c r="N172" s="71"/>
      <c r="O172" s="71"/>
      <c r="P172" s="71"/>
      <c r="Q172" s="102"/>
    </row>
    <row r="173" spans="1:17" s="39" customFormat="1" ht="44.25" customHeight="1" x14ac:dyDescent="0.3">
      <c r="A173" s="30"/>
      <c r="B173" s="32"/>
      <c r="C173" s="33"/>
      <c r="D173" s="33"/>
      <c r="E173" s="34"/>
      <c r="F173" s="33"/>
      <c r="G173" s="86"/>
      <c r="H173" s="30"/>
      <c r="I173" s="71"/>
      <c r="J173" s="71"/>
      <c r="K173" s="71"/>
      <c r="L173" s="71"/>
      <c r="M173" s="71"/>
      <c r="N173" s="71"/>
      <c r="O173" s="71"/>
      <c r="P173" s="71"/>
      <c r="Q173" s="102"/>
    </row>
    <row r="174" spans="1:17" s="39" customFormat="1" ht="44.25" customHeight="1" x14ac:dyDescent="0.3">
      <c r="A174" s="30"/>
      <c r="B174" s="32"/>
      <c r="C174" s="33"/>
      <c r="D174" s="33"/>
      <c r="E174" s="34"/>
      <c r="F174" s="33"/>
      <c r="G174" s="86"/>
      <c r="H174" s="30"/>
      <c r="I174" s="71"/>
      <c r="J174" s="71"/>
      <c r="K174" s="71"/>
      <c r="L174" s="71"/>
      <c r="M174" s="71"/>
      <c r="N174" s="71"/>
      <c r="O174" s="71"/>
      <c r="P174" s="71"/>
      <c r="Q174" s="102"/>
    </row>
    <row r="175" spans="1:17" s="39" customFormat="1" ht="44.25" customHeight="1" x14ac:dyDescent="0.3">
      <c r="A175" s="30"/>
      <c r="B175" s="32"/>
      <c r="C175" s="33"/>
      <c r="D175" s="33"/>
      <c r="E175" s="34"/>
      <c r="F175" s="33"/>
      <c r="G175" s="86"/>
      <c r="H175" s="30"/>
      <c r="I175" s="71"/>
      <c r="J175" s="71"/>
      <c r="K175" s="71"/>
      <c r="L175" s="71"/>
      <c r="M175" s="71"/>
      <c r="N175" s="71"/>
      <c r="O175" s="71"/>
      <c r="P175" s="71"/>
      <c r="Q175" s="102"/>
    </row>
    <row r="176" spans="1:17" s="39" customFormat="1" ht="44.25" customHeight="1" x14ac:dyDescent="0.3">
      <c r="A176" s="30"/>
      <c r="B176" s="32"/>
      <c r="C176" s="33"/>
      <c r="D176" s="33"/>
      <c r="E176" s="34"/>
      <c r="F176" s="33"/>
      <c r="G176" s="86"/>
      <c r="H176" s="30"/>
      <c r="I176" s="71"/>
      <c r="J176" s="71"/>
      <c r="K176" s="71"/>
      <c r="L176" s="71"/>
      <c r="M176" s="71"/>
      <c r="N176" s="71"/>
      <c r="O176" s="71"/>
      <c r="P176" s="71"/>
      <c r="Q176" s="102"/>
    </row>
  </sheetData>
  <mergeCells count="8">
    <mergeCell ref="E104:F104"/>
    <mergeCell ref="O104:P104"/>
    <mergeCell ref="N109:P109"/>
    <mergeCell ref="A5:P5"/>
    <mergeCell ref="A6:P6"/>
    <mergeCell ref="A7:P7"/>
    <mergeCell ref="A101:F101"/>
    <mergeCell ref="J109:L109"/>
  </mergeCells>
  <phoneticPr fontId="1" type="noConversion"/>
  <printOptions horizontalCentered="1"/>
  <pageMargins left="0.7" right="0.7" top="0.75" bottom="0.75" header="0.3" footer="0.3"/>
  <pageSetup paperSize="5" scale="31" fitToHeight="0" orientation="landscape" r:id="rId1"/>
  <headerFooter>
    <oddFooter>&amp;CPágina &amp;P / &amp;N</oddFooter>
  </headerFooter>
  <rowBreaks count="4" manualBreakCount="4">
    <brk id="29" max="15" man="1"/>
    <brk id="49" max="15" man="1"/>
    <brk id="69" max="15" man="1"/>
    <brk id="89" max="15" man="1"/>
  </rowBreaks>
  <colBreaks count="2" manualBreakCount="2">
    <brk id="16" max="108" man="1"/>
    <brk id="56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4:CE86"/>
  <sheetViews>
    <sheetView view="pageBreakPreview" topLeftCell="B30" zoomScale="60" zoomScaleNormal="45" workbookViewId="0">
      <selection activeCell="B15" sqref="B15"/>
    </sheetView>
  </sheetViews>
  <sheetFormatPr baseColWidth="10" defaultColWidth="11.5703125" defaultRowHeight="39.75" customHeight="1" x14ac:dyDescent="0.3"/>
  <cols>
    <col min="1" max="1" width="10.85546875" style="126" customWidth="1"/>
    <col min="2" max="2" width="9.28515625" style="126" customWidth="1"/>
    <col min="3" max="3" width="61.42578125" style="126" customWidth="1"/>
    <col min="4" max="4" width="85.140625" style="126" customWidth="1"/>
    <col min="5" max="5" width="79.85546875" style="126" customWidth="1"/>
    <col min="6" max="6" width="47.5703125" style="126" customWidth="1"/>
    <col min="7" max="7" width="25.7109375" style="126" customWidth="1"/>
    <col min="8" max="9" width="20.42578125" style="126" customWidth="1"/>
    <col min="10" max="10" width="23.42578125" style="126" customWidth="1"/>
    <col min="11" max="11" width="31.7109375" style="126" customWidth="1"/>
    <col min="12" max="12" width="19.5703125" style="126" customWidth="1"/>
    <col min="13" max="14" width="25.42578125" style="126" customWidth="1"/>
    <col min="15" max="17" width="23.5703125" style="126" customWidth="1"/>
    <col min="18" max="18" width="24.42578125" style="126" customWidth="1"/>
    <col min="19" max="19" width="31.5703125" style="126" customWidth="1"/>
    <col min="20" max="20" width="11.5703125" style="126"/>
    <col min="21" max="21" width="1.85546875" style="126" bestFit="1" customWidth="1"/>
    <col min="22" max="22" width="13" style="126" hidden="1" customWidth="1"/>
    <col min="23" max="24" width="13.85546875" style="126" bestFit="1" customWidth="1"/>
    <col min="25" max="16384" width="11.5703125" style="126"/>
  </cols>
  <sheetData>
    <row r="4" spans="1:83" ht="39.75" customHeight="1" x14ac:dyDescent="0.3">
      <c r="U4" s="127"/>
    </row>
    <row r="5" spans="1:83" ht="39.75" customHeight="1" x14ac:dyDescent="0.3">
      <c r="A5" s="128"/>
      <c r="B5" s="216" t="s">
        <v>526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U5" s="127"/>
    </row>
    <row r="6" spans="1:83" ht="39.75" customHeight="1" x14ac:dyDescent="0.3">
      <c r="B6" s="219" t="s">
        <v>554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</row>
    <row r="7" spans="1:83" ht="39.75" customHeight="1" x14ac:dyDescent="0.3">
      <c r="B7" s="225" t="s">
        <v>491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</row>
    <row r="8" spans="1:83" ht="39.75" customHeight="1" x14ac:dyDescent="0.3"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</row>
    <row r="9" spans="1:83" s="130" customFormat="1" ht="42" customHeight="1" x14ac:dyDescent="0.25">
      <c r="B9" s="81" t="s">
        <v>1</v>
      </c>
      <c r="C9" s="82" t="s">
        <v>183</v>
      </c>
      <c r="D9" s="83" t="s">
        <v>3</v>
      </c>
      <c r="E9" s="84" t="s">
        <v>184</v>
      </c>
      <c r="F9" s="82" t="s">
        <v>5</v>
      </c>
      <c r="G9" s="82" t="s">
        <v>6</v>
      </c>
      <c r="H9" s="82" t="s">
        <v>185</v>
      </c>
      <c r="I9" s="82" t="s">
        <v>186</v>
      </c>
      <c r="J9" s="82" t="s">
        <v>490</v>
      </c>
      <c r="K9" s="82" t="s">
        <v>187</v>
      </c>
      <c r="L9" s="82" t="s">
        <v>8</v>
      </c>
      <c r="M9" s="82" t="s">
        <v>188</v>
      </c>
      <c r="N9" s="82" t="s">
        <v>10</v>
      </c>
      <c r="O9" s="82" t="s">
        <v>11</v>
      </c>
      <c r="P9" s="82" t="s">
        <v>12</v>
      </c>
      <c r="Q9" s="82" t="s">
        <v>13</v>
      </c>
      <c r="R9" s="82" t="s">
        <v>14</v>
      </c>
      <c r="S9" s="83" t="s">
        <v>15</v>
      </c>
      <c r="T9" s="131"/>
      <c r="U9" s="132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s="133" customFormat="1" ht="55.5" customHeight="1" x14ac:dyDescent="0.3">
      <c r="B10" s="55">
        <v>1</v>
      </c>
      <c r="C10" s="134" t="s">
        <v>189</v>
      </c>
      <c r="D10" s="134" t="s">
        <v>190</v>
      </c>
      <c r="E10" s="134" t="s">
        <v>191</v>
      </c>
      <c r="F10" s="135" t="s">
        <v>192</v>
      </c>
      <c r="G10" s="55" t="s">
        <v>30</v>
      </c>
      <c r="H10" s="136">
        <v>46082</v>
      </c>
      <c r="I10" s="136">
        <f>EDATE(Table3[[#This Row],[DESDE]],6)</f>
        <v>46266</v>
      </c>
      <c r="J10" s="137" t="s">
        <v>488</v>
      </c>
      <c r="K10" s="138">
        <v>175000</v>
      </c>
      <c r="L10" s="138">
        <v>0</v>
      </c>
      <c r="M10" s="138">
        <v>175000</v>
      </c>
      <c r="N10" s="138">
        <f>Table3[[#This Row],[SUELDO BRUTO (RD$)]]*0.0287</f>
        <v>5022.5</v>
      </c>
      <c r="O10" s="138">
        <v>29747.24</v>
      </c>
      <c r="P10" s="138">
        <f>Table3[[#This Row],[SUELDO BRUTO (RD$)]]*0.0304</f>
        <v>5320</v>
      </c>
      <c r="Q10" s="138">
        <v>1325</v>
      </c>
      <c r="R10" s="138">
        <f>SUM(N10:Q10)</f>
        <v>41414.740000000005</v>
      </c>
      <c r="S10" s="138">
        <f>(M10-R10)</f>
        <v>133585.26</v>
      </c>
      <c r="T10" s="126"/>
      <c r="U10" s="139"/>
      <c r="V10" s="139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</row>
    <row r="11" spans="1:83" s="133" customFormat="1" ht="55.5" customHeight="1" x14ac:dyDescent="0.3">
      <c r="B11" s="55">
        <v>2</v>
      </c>
      <c r="C11" s="134" t="s">
        <v>193</v>
      </c>
      <c r="D11" s="134" t="s">
        <v>190</v>
      </c>
      <c r="E11" s="134" t="s">
        <v>194</v>
      </c>
      <c r="F11" s="135" t="s">
        <v>192</v>
      </c>
      <c r="G11" s="55" t="s">
        <v>30</v>
      </c>
      <c r="H11" s="136">
        <v>45778</v>
      </c>
      <c r="I11" s="136">
        <f>EDATE(Table3[[#This Row],[DESDE]],6)</f>
        <v>45962</v>
      </c>
      <c r="J11" s="137" t="s">
        <v>488</v>
      </c>
      <c r="K11" s="138">
        <v>65000</v>
      </c>
      <c r="L11" s="138">
        <v>0</v>
      </c>
      <c r="M11" s="138">
        <v>65000</v>
      </c>
      <c r="N11" s="138">
        <f>Table3[[#This Row],[SUELDO BRUTO (RD$)]]*0.0287</f>
        <v>1865.5</v>
      </c>
      <c r="O11" s="138">
        <v>4427.58</v>
      </c>
      <c r="P11" s="138">
        <f>Table3[[#This Row],[SUELDO BRUTO (RD$)]]*0.0304</f>
        <v>1976</v>
      </c>
      <c r="Q11" s="138">
        <v>225</v>
      </c>
      <c r="R11" s="138">
        <f t="shared" ref="R11:R74" si="0">SUM(N11:Q11)</f>
        <v>8494.08</v>
      </c>
      <c r="S11" s="138">
        <f t="shared" ref="S11:S74" si="1">(M11-R11)</f>
        <v>56505.919999999998</v>
      </c>
      <c r="T11" s="126"/>
      <c r="U11" s="139"/>
      <c r="V11" s="126"/>
      <c r="W11" s="140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</row>
    <row r="12" spans="1:83" s="133" customFormat="1" ht="55.5" customHeight="1" x14ac:dyDescent="0.3">
      <c r="B12" s="55">
        <v>3</v>
      </c>
      <c r="C12" s="134" t="s">
        <v>196</v>
      </c>
      <c r="D12" s="134" t="s">
        <v>197</v>
      </c>
      <c r="E12" s="134" t="s">
        <v>500</v>
      </c>
      <c r="F12" s="135" t="s">
        <v>192</v>
      </c>
      <c r="G12" s="55" t="s">
        <v>30</v>
      </c>
      <c r="H12" s="136">
        <v>46082</v>
      </c>
      <c r="I12" s="136">
        <f>EDATE(Table3[[#This Row],[DESDE]],6)</f>
        <v>46266</v>
      </c>
      <c r="J12" s="137" t="s">
        <v>488</v>
      </c>
      <c r="K12" s="138">
        <v>130000</v>
      </c>
      <c r="L12" s="138">
        <v>0</v>
      </c>
      <c r="M12" s="138">
        <v>130000</v>
      </c>
      <c r="N12" s="138">
        <f>Table3[[#This Row],[SUELDO BRUTO (RD$)]]*0.0287</f>
        <v>3731</v>
      </c>
      <c r="O12" s="138">
        <v>19162.12</v>
      </c>
      <c r="P12" s="138">
        <f>Table3[[#This Row],[SUELDO BRUTO (RD$)]]*0.0304</f>
        <v>3952</v>
      </c>
      <c r="Q12" s="138">
        <v>1225</v>
      </c>
      <c r="R12" s="138">
        <f t="shared" si="0"/>
        <v>28070.12</v>
      </c>
      <c r="S12" s="138">
        <f t="shared" si="1"/>
        <v>101929.88</v>
      </c>
      <c r="T12" s="126"/>
      <c r="U12" s="127"/>
      <c r="V12" s="127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</row>
    <row r="13" spans="1:83" s="133" customFormat="1" ht="55.5" customHeight="1" x14ac:dyDescent="0.3">
      <c r="B13" s="55">
        <v>4</v>
      </c>
      <c r="C13" s="134" t="s">
        <v>198</v>
      </c>
      <c r="D13" s="134" t="s">
        <v>197</v>
      </c>
      <c r="E13" s="134" t="s">
        <v>525</v>
      </c>
      <c r="F13" s="135" t="s">
        <v>192</v>
      </c>
      <c r="G13" s="55" t="s">
        <v>20</v>
      </c>
      <c r="H13" s="136">
        <v>45901</v>
      </c>
      <c r="I13" s="136">
        <f>EDATE(Table3[[#This Row],[DESDE]],6)</f>
        <v>46082</v>
      </c>
      <c r="J13" s="137" t="s">
        <v>488</v>
      </c>
      <c r="K13" s="138">
        <v>65000</v>
      </c>
      <c r="L13" s="138">
        <v>0</v>
      </c>
      <c r="M13" s="138">
        <v>65000</v>
      </c>
      <c r="N13" s="138">
        <f>Table3[[#This Row],[SUELDO BRUTO (RD$)]]*0.0287</f>
        <v>1865.5</v>
      </c>
      <c r="O13" s="138">
        <v>4427.58</v>
      </c>
      <c r="P13" s="138">
        <f>Table3[[#This Row],[SUELDO BRUTO (RD$)]]*0.0304</f>
        <v>1976</v>
      </c>
      <c r="Q13" s="138">
        <v>595</v>
      </c>
      <c r="R13" s="138">
        <f t="shared" si="0"/>
        <v>8864.08</v>
      </c>
      <c r="S13" s="138">
        <f t="shared" si="1"/>
        <v>56135.92</v>
      </c>
      <c r="T13" s="126"/>
      <c r="U13" s="127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</row>
    <row r="14" spans="1:83" s="133" customFormat="1" ht="55.5" customHeight="1" x14ac:dyDescent="0.3">
      <c r="B14" s="55">
        <v>5</v>
      </c>
      <c r="C14" s="134" t="s">
        <v>225</v>
      </c>
      <c r="D14" s="134" t="s">
        <v>197</v>
      </c>
      <c r="E14" s="134" t="s">
        <v>525</v>
      </c>
      <c r="F14" s="135" t="s">
        <v>192</v>
      </c>
      <c r="G14" s="55" t="s">
        <v>30</v>
      </c>
      <c r="H14" s="136">
        <v>45717</v>
      </c>
      <c r="I14" s="136">
        <f>EDATE(Table3[[#This Row],[DESDE]],6)</f>
        <v>45901</v>
      </c>
      <c r="J14" s="137" t="s">
        <v>488</v>
      </c>
      <c r="K14" s="138">
        <v>65000</v>
      </c>
      <c r="L14" s="138">
        <v>0</v>
      </c>
      <c r="M14" s="138">
        <v>65000</v>
      </c>
      <c r="N14" s="138">
        <f>Table3[[#This Row],[SUELDO BRUTO (RD$)]]*0.0287</f>
        <v>1865.5</v>
      </c>
      <c r="O14" s="138">
        <v>4427.58</v>
      </c>
      <c r="P14" s="138">
        <f>Table3[[#This Row],[SUELDO BRUTO (RD$)]]*0.0304</f>
        <v>1976</v>
      </c>
      <c r="Q14" s="138">
        <v>945</v>
      </c>
      <c r="R14" s="138">
        <f>SUM(N14:Q14)</f>
        <v>9214.08</v>
      </c>
      <c r="S14" s="138">
        <f>(M14-R14)</f>
        <v>55785.919999999998</v>
      </c>
      <c r="T14" s="126"/>
      <c r="U14" s="127"/>
      <c r="V14" s="127"/>
      <c r="W14" s="139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</row>
    <row r="15" spans="1:83" s="133" customFormat="1" ht="55.5" customHeight="1" x14ac:dyDescent="0.3">
      <c r="B15" s="55">
        <v>6</v>
      </c>
      <c r="C15" s="134" t="s">
        <v>199</v>
      </c>
      <c r="D15" s="134" t="s">
        <v>60</v>
      </c>
      <c r="E15" s="134" t="s">
        <v>200</v>
      </c>
      <c r="F15" s="135" t="s">
        <v>192</v>
      </c>
      <c r="G15" s="55" t="s">
        <v>20</v>
      </c>
      <c r="H15" s="136">
        <v>45658</v>
      </c>
      <c r="I15" s="136">
        <f>EDATE(Table3[[#This Row],[DESDE]],6)</f>
        <v>45839</v>
      </c>
      <c r="J15" s="137" t="s">
        <v>488</v>
      </c>
      <c r="K15" s="138">
        <v>130000</v>
      </c>
      <c r="L15" s="138">
        <v>0</v>
      </c>
      <c r="M15" s="138">
        <v>130000</v>
      </c>
      <c r="N15" s="138">
        <f>Table3[[#This Row],[SUELDO BRUTO (RD$)]]*0.0287</f>
        <v>3731</v>
      </c>
      <c r="O15" s="138">
        <v>19162.12</v>
      </c>
      <c r="P15" s="138">
        <f>Table3[[#This Row],[SUELDO BRUTO (RD$)]]*0.0304</f>
        <v>3952</v>
      </c>
      <c r="Q15" s="138">
        <v>1225</v>
      </c>
      <c r="R15" s="138">
        <f t="shared" si="0"/>
        <v>28070.12</v>
      </c>
      <c r="S15" s="138">
        <f t="shared" si="1"/>
        <v>101929.88</v>
      </c>
      <c r="T15" s="126"/>
      <c r="U15" s="127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</row>
    <row r="16" spans="1:83" s="133" customFormat="1" ht="55.5" customHeight="1" x14ac:dyDescent="0.3">
      <c r="B16" s="55">
        <v>7</v>
      </c>
      <c r="C16" s="134" t="s">
        <v>201</v>
      </c>
      <c r="D16" s="134" t="s">
        <v>60</v>
      </c>
      <c r="E16" s="134" t="s">
        <v>61</v>
      </c>
      <c r="F16" s="135" t="s">
        <v>192</v>
      </c>
      <c r="G16" s="55" t="s">
        <v>20</v>
      </c>
      <c r="H16" s="136">
        <v>45992</v>
      </c>
      <c r="I16" s="136">
        <f>EDATE(Table3[[#This Row],[DESDE]],6)</f>
        <v>46174</v>
      </c>
      <c r="J16" s="137" t="s">
        <v>488</v>
      </c>
      <c r="K16" s="138">
        <v>65000</v>
      </c>
      <c r="L16" s="138">
        <v>0</v>
      </c>
      <c r="M16" s="138">
        <v>65000</v>
      </c>
      <c r="N16" s="138">
        <f>Table3[[#This Row],[SUELDO BRUTO (RD$)]]*0.0287</f>
        <v>1865.5</v>
      </c>
      <c r="O16" s="138">
        <v>4427.58</v>
      </c>
      <c r="P16" s="138">
        <f>Table3[[#This Row],[SUELDO BRUTO (RD$)]]*0.0304</f>
        <v>1976</v>
      </c>
      <c r="Q16" s="138">
        <v>745</v>
      </c>
      <c r="R16" s="138">
        <f t="shared" si="0"/>
        <v>9014.08</v>
      </c>
      <c r="S16" s="138">
        <f t="shared" si="1"/>
        <v>55985.919999999998</v>
      </c>
      <c r="T16" s="126"/>
      <c r="U16" s="127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</row>
    <row r="17" spans="2:83" s="133" customFormat="1" ht="55.5" customHeight="1" x14ac:dyDescent="0.3">
      <c r="B17" s="55">
        <v>8</v>
      </c>
      <c r="C17" s="134" t="s">
        <v>496</v>
      </c>
      <c r="D17" s="134" t="s">
        <v>203</v>
      </c>
      <c r="E17" s="134" t="s">
        <v>497</v>
      </c>
      <c r="F17" s="135" t="s">
        <v>192</v>
      </c>
      <c r="G17" s="55" t="s">
        <v>30</v>
      </c>
      <c r="H17" s="136">
        <v>46113</v>
      </c>
      <c r="I17" s="136">
        <f>EDATE(Table3[[#This Row],[DESDE]],6)</f>
        <v>46296</v>
      </c>
      <c r="J17" s="137" t="s">
        <v>488</v>
      </c>
      <c r="K17" s="138">
        <v>130000</v>
      </c>
      <c r="L17" s="138">
        <v>0</v>
      </c>
      <c r="M17" s="138">
        <v>130000</v>
      </c>
      <c r="N17" s="138">
        <f>Table3[[#This Row],[SUELDO BRUTO (RD$)]]*0.0287</f>
        <v>3731</v>
      </c>
      <c r="O17" s="138">
        <v>19162.12</v>
      </c>
      <c r="P17" s="138">
        <f>Table3[[#This Row],[SUELDO BRUTO (RD$)]]*0.0304</f>
        <v>3952</v>
      </c>
      <c r="Q17" s="138">
        <v>1425</v>
      </c>
      <c r="R17" s="138">
        <f>SUM(N17:Q17)</f>
        <v>28270.12</v>
      </c>
      <c r="S17" s="138">
        <f>(M17-R17)</f>
        <v>101729.88</v>
      </c>
      <c r="T17" s="126"/>
      <c r="U17" s="127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</row>
    <row r="18" spans="2:83" s="133" customFormat="1" ht="55.5" customHeight="1" x14ac:dyDescent="0.3">
      <c r="B18" s="55">
        <v>9</v>
      </c>
      <c r="C18" s="134" t="s">
        <v>202</v>
      </c>
      <c r="D18" s="134" t="s">
        <v>203</v>
      </c>
      <c r="E18" s="134" t="s">
        <v>204</v>
      </c>
      <c r="F18" s="135" t="s">
        <v>192</v>
      </c>
      <c r="G18" s="55" t="s">
        <v>30</v>
      </c>
      <c r="H18" s="136">
        <v>45717</v>
      </c>
      <c r="I18" s="136">
        <f>EDATE(Table3[[#This Row],[DESDE]],6)</f>
        <v>45901</v>
      </c>
      <c r="J18" s="137" t="s">
        <v>488</v>
      </c>
      <c r="K18" s="138">
        <v>65000</v>
      </c>
      <c r="L18" s="138">
        <v>0</v>
      </c>
      <c r="M18" s="138">
        <v>65000</v>
      </c>
      <c r="N18" s="138">
        <f>Table3[[#This Row],[SUELDO BRUTO (RD$)]]*0.0287</f>
        <v>1865.5</v>
      </c>
      <c r="O18" s="138">
        <v>4427.58</v>
      </c>
      <c r="P18" s="138">
        <f>Table3[[#This Row],[SUELDO BRUTO (RD$)]]*0.0304</f>
        <v>1976</v>
      </c>
      <c r="Q18" s="138">
        <v>5945</v>
      </c>
      <c r="R18" s="138">
        <f t="shared" si="0"/>
        <v>14214.08</v>
      </c>
      <c r="S18" s="138">
        <f t="shared" si="1"/>
        <v>50785.919999999998</v>
      </c>
      <c r="T18" s="126"/>
      <c r="U18" s="127"/>
      <c r="V18" s="126"/>
      <c r="W18" s="127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</row>
    <row r="19" spans="2:83" s="133" customFormat="1" ht="55.5" customHeight="1" x14ac:dyDescent="0.3">
      <c r="B19" s="55">
        <v>10</v>
      </c>
      <c r="C19" s="134" t="s">
        <v>205</v>
      </c>
      <c r="D19" s="134" t="s">
        <v>203</v>
      </c>
      <c r="E19" s="134" t="s">
        <v>206</v>
      </c>
      <c r="F19" s="135" t="s">
        <v>192</v>
      </c>
      <c r="G19" s="55" t="s">
        <v>20</v>
      </c>
      <c r="H19" s="136">
        <v>45992</v>
      </c>
      <c r="I19" s="136">
        <f>EDATE(Table3[[#This Row],[DESDE]],6)</f>
        <v>46174</v>
      </c>
      <c r="J19" s="137" t="s">
        <v>488</v>
      </c>
      <c r="K19" s="138">
        <v>51000</v>
      </c>
      <c r="L19" s="138">
        <v>0</v>
      </c>
      <c r="M19" s="138">
        <v>51000</v>
      </c>
      <c r="N19" s="138">
        <f>Table3[[#This Row],[SUELDO BRUTO (RD$)]]*0.0287</f>
        <v>1463.7</v>
      </c>
      <c r="O19" s="138">
        <v>1995.14</v>
      </c>
      <c r="P19" s="138">
        <f>Table3[[#This Row],[SUELDO BRUTO (RD$)]]*0.0304</f>
        <v>1550.4</v>
      </c>
      <c r="Q19" s="138">
        <v>625</v>
      </c>
      <c r="R19" s="138">
        <f t="shared" si="0"/>
        <v>5634.24</v>
      </c>
      <c r="S19" s="138">
        <f t="shared" si="1"/>
        <v>45365.760000000002</v>
      </c>
      <c r="T19" s="126"/>
      <c r="U19" s="127"/>
      <c r="V19" s="127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</row>
    <row r="20" spans="2:83" s="133" customFormat="1" ht="55.5" customHeight="1" x14ac:dyDescent="0.3">
      <c r="B20" s="55">
        <v>11</v>
      </c>
      <c r="C20" s="134" t="s">
        <v>207</v>
      </c>
      <c r="D20" s="134" t="s">
        <v>208</v>
      </c>
      <c r="E20" s="134" t="s">
        <v>209</v>
      </c>
      <c r="F20" s="135" t="s">
        <v>192</v>
      </c>
      <c r="G20" s="55" t="s">
        <v>30</v>
      </c>
      <c r="H20" s="136">
        <v>45717</v>
      </c>
      <c r="I20" s="136">
        <f>EDATE(Table3[[#This Row],[DESDE]],6)</f>
        <v>45901</v>
      </c>
      <c r="J20" s="137" t="s">
        <v>488</v>
      </c>
      <c r="K20" s="138">
        <v>130000</v>
      </c>
      <c r="L20" s="138">
        <v>0</v>
      </c>
      <c r="M20" s="138">
        <v>130000</v>
      </c>
      <c r="N20" s="138">
        <f>Table3[[#This Row],[SUELDO BRUTO (RD$)]]*0.0287</f>
        <v>3731</v>
      </c>
      <c r="O20" s="138">
        <v>19162.12</v>
      </c>
      <c r="P20" s="138">
        <f>Table3[[#This Row],[SUELDO BRUTO (RD$)]]*0.0304</f>
        <v>3952</v>
      </c>
      <c r="Q20" s="138">
        <v>225</v>
      </c>
      <c r="R20" s="138">
        <f t="shared" si="0"/>
        <v>27070.12</v>
      </c>
      <c r="S20" s="138">
        <f t="shared" si="1"/>
        <v>102929.88</v>
      </c>
      <c r="T20" s="126"/>
      <c r="U20" s="127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</row>
    <row r="21" spans="2:83" s="133" customFormat="1" ht="55.5" customHeight="1" x14ac:dyDescent="0.3">
      <c r="B21" s="55">
        <v>12</v>
      </c>
      <c r="C21" s="134" t="s">
        <v>492</v>
      </c>
      <c r="D21" s="134" t="s">
        <v>210</v>
      </c>
      <c r="E21" s="134" t="s">
        <v>211</v>
      </c>
      <c r="F21" s="135" t="s">
        <v>192</v>
      </c>
      <c r="G21" s="55" t="s">
        <v>20</v>
      </c>
      <c r="H21" s="136">
        <v>45809</v>
      </c>
      <c r="I21" s="136">
        <f>EDATE(Table3[[#This Row],[DESDE]],6)</f>
        <v>45992</v>
      </c>
      <c r="J21" s="137" t="s">
        <v>488</v>
      </c>
      <c r="K21" s="138">
        <v>130000</v>
      </c>
      <c r="L21" s="138">
        <v>0</v>
      </c>
      <c r="M21" s="138">
        <v>130000</v>
      </c>
      <c r="N21" s="138">
        <f>Table3[[#This Row],[SUELDO BRUTO (RD$)]]*0.0287</f>
        <v>3731</v>
      </c>
      <c r="O21" s="138">
        <v>19162.12</v>
      </c>
      <c r="P21" s="138">
        <f>Table3[[#This Row],[SUELDO BRUTO (RD$)]]*0.0304</f>
        <v>3952</v>
      </c>
      <c r="Q21" s="138">
        <v>1225</v>
      </c>
      <c r="R21" s="138">
        <f t="shared" si="0"/>
        <v>28070.12</v>
      </c>
      <c r="S21" s="138">
        <f t="shared" si="1"/>
        <v>101929.88</v>
      </c>
      <c r="T21" s="126"/>
      <c r="U21" s="139"/>
      <c r="V21" s="139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</row>
    <row r="22" spans="2:83" s="133" customFormat="1" ht="55.5" customHeight="1" x14ac:dyDescent="0.3">
      <c r="B22" s="55">
        <v>13</v>
      </c>
      <c r="C22" s="134" t="s">
        <v>219</v>
      </c>
      <c r="D22" s="134" t="s">
        <v>523</v>
      </c>
      <c r="E22" s="134" t="s">
        <v>221</v>
      </c>
      <c r="F22" s="135" t="s">
        <v>192</v>
      </c>
      <c r="G22" s="55" t="s">
        <v>20</v>
      </c>
      <c r="H22" s="136">
        <v>45717</v>
      </c>
      <c r="I22" s="136">
        <f>EDATE(Table3[[#This Row],[DESDE]],6)</f>
        <v>45901</v>
      </c>
      <c r="J22" s="137" t="s">
        <v>488</v>
      </c>
      <c r="K22" s="138">
        <v>175000</v>
      </c>
      <c r="L22" s="138">
        <v>0</v>
      </c>
      <c r="M22" s="138">
        <v>175000</v>
      </c>
      <c r="N22" s="138">
        <f>Table3[[#This Row],[SUELDO BRUTO (RD$)]]*0.0287</f>
        <v>5022.5</v>
      </c>
      <c r="O22" s="138">
        <v>29747.24</v>
      </c>
      <c r="P22" s="138">
        <f>Table3[[#This Row],[SUELDO BRUTO (RD$)]]*0.0304</f>
        <v>5320</v>
      </c>
      <c r="Q22" s="138">
        <v>6125</v>
      </c>
      <c r="R22" s="138">
        <f>SUM(N22:Q22)</f>
        <v>46214.740000000005</v>
      </c>
      <c r="S22" s="138">
        <f>(M22-R22)</f>
        <v>128785.26</v>
      </c>
      <c r="T22" s="126"/>
      <c r="U22" s="139"/>
      <c r="V22" s="126"/>
      <c r="W22" s="140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</row>
    <row r="23" spans="2:83" s="133" customFormat="1" ht="55.5" customHeight="1" x14ac:dyDescent="0.3">
      <c r="B23" s="55">
        <v>14</v>
      </c>
      <c r="C23" s="134" t="s">
        <v>212</v>
      </c>
      <c r="D23" s="134" t="s">
        <v>527</v>
      </c>
      <c r="E23" s="134" t="s">
        <v>213</v>
      </c>
      <c r="F23" s="135" t="s">
        <v>192</v>
      </c>
      <c r="G23" s="55" t="s">
        <v>20</v>
      </c>
      <c r="H23" s="136">
        <v>45717</v>
      </c>
      <c r="I23" s="136">
        <f>EDATE(Table3[[#This Row],[DESDE]],6)</f>
        <v>45901</v>
      </c>
      <c r="J23" s="137" t="s">
        <v>488</v>
      </c>
      <c r="K23" s="138">
        <v>130000</v>
      </c>
      <c r="L23" s="138">
        <v>0</v>
      </c>
      <c r="M23" s="138">
        <v>130000</v>
      </c>
      <c r="N23" s="138">
        <f>Table3[[#This Row],[SUELDO BRUTO (RD$)]]*0.0287</f>
        <v>3731</v>
      </c>
      <c r="O23" s="138">
        <v>18682.169999999998</v>
      </c>
      <c r="P23" s="138">
        <f>Table3[[#This Row],[SUELDO BRUTO (RD$)]]*0.0304</f>
        <v>3952</v>
      </c>
      <c r="Q23" s="138">
        <v>5321.08</v>
      </c>
      <c r="R23" s="138">
        <f t="shared" si="0"/>
        <v>31686.25</v>
      </c>
      <c r="S23" s="138">
        <f t="shared" si="1"/>
        <v>98313.75</v>
      </c>
      <c r="T23" s="126"/>
      <c r="U23" s="127"/>
      <c r="V23" s="127"/>
      <c r="W23" s="139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</row>
    <row r="24" spans="2:83" s="133" customFormat="1" ht="55.5" customHeight="1" x14ac:dyDescent="0.3">
      <c r="B24" s="55">
        <v>15</v>
      </c>
      <c r="C24" s="134" t="s">
        <v>214</v>
      </c>
      <c r="D24" s="134" t="s">
        <v>527</v>
      </c>
      <c r="E24" s="134" t="s">
        <v>223</v>
      </c>
      <c r="F24" s="135" t="s">
        <v>192</v>
      </c>
      <c r="G24" s="55" t="s">
        <v>30</v>
      </c>
      <c r="H24" s="136">
        <v>45754</v>
      </c>
      <c r="I24" s="136">
        <f>EDATE(Table3[[#This Row],[DESDE]],6)</f>
        <v>45937</v>
      </c>
      <c r="J24" s="137" t="s">
        <v>488</v>
      </c>
      <c r="K24" s="138">
        <v>65000</v>
      </c>
      <c r="L24" s="138">
        <v>0</v>
      </c>
      <c r="M24" s="138">
        <v>65000</v>
      </c>
      <c r="N24" s="138">
        <f>Table3[[#This Row],[SUELDO BRUTO (RD$)]]*0.0287</f>
        <v>1865.5</v>
      </c>
      <c r="O24" s="138">
        <v>4427.58</v>
      </c>
      <c r="P24" s="138">
        <f>Table3[[#This Row],[SUELDO BRUTO (RD$)]]*0.0304</f>
        <v>1976</v>
      </c>
      <c r="Q24" s="138">
        <v>565</v>
      </c>
      <c r="R24" s="138">
        <f t="shared" si="0"/>
        <v>8834.08</v>
      </c>
      <c r="S24" s="138">
        <f t="shared" si="1"/>
        <v>56165.919999999998</v>
      </c>
      <c r="T24" s="126"/>
      <c r="U24" s="139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</row>
    <row r="25" spans="2:83" s="133" customFormat="1" ht="55.5" customHeight="1" x14ac:dyDescent="0.3">
      <c r="B25" s="55">
        <v>16</v>
      </c>
      <c r="C25" s="134" t="s">
        <v>480</v>
      </c>
      <c r="D25" s="134" t="s">
        <v>527</v>
      </c>
      <c r="E25" s="134" t="s">
        <v>529</v>
      </c>
      <c r="F25" s="135" t="s">
        <v>192</v>
      </c>
      <c r="G25" s="55" t="s">
        <v>20</v>
      </c>
      <c r="H25" s="136">
        <v>46024</v>
      </c>
      <c r="I25" s="136">
        <f>EDATE(Table3[[#This Row],[DESDE]],6)</f>
        <v>46205</v>
      </c>
      <c r="J25" s="137" t="s">
        <v>488</v>
      </c>
      <c r="K25" s="138">
        <v>51000</v>
      </c>
      <c r="L25" s="138">
        <v>0</v>
      </c>
      <c r="M25" s="138">
        <v>51000</v>
      </c>
      <c r="N25" s="138">
        <f>Table3[[#This Row],[SUELDO BRUTO (RD$)]]*0.0287</f>
        <v>1463.7</v>
      </c>
      <c r="O25" s="138">
        <v>1995.14</v>
      </c>
      <c r="P25" s="138">
        <f>Table3[[#This Row],[SUELDO BRUTO (RD$)]]*0.0304</f>
        <v>1550.4</v>
      </c>
      <c r="Q25" s="138">
        <v>3625</v>
      </c>
      <c r="R25" s="138">
        <f>SUM(N25:Q25)</f>
        <v>8634.24</v>
      </c>
      <c r="S25" s="138">
        <f>(M25-R25)</f>
        <v>42365.760000000002</v>
      </c>
      <c r="T25" s="126"/>
      <c r="U25" s="139"/>
      <c r="V25" s="127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</row>
    <row r="26" spans="2:83" s="133" customFormat="1" ht="55.5" customHeight="1" x14ac:dyDescent="0.3">
      <c r="B26" s="55">
        <v>17</v>
      </c>
      <c r="C26" s="134" t="s">
        <v>216</v>
      </c>
      <c r="D26" s="134" t="s">
        <v>217</v>
      </c>
      <c r="E26" s="134" t="s">
        <v>218</v>
      </c>
      <c r="F26" s="135" t="s">
        <v>192</v>
      </c>
      <c r="G26" s="55" t="s">
        <v>20</v>
      </c>
      <c r="H26" s="136">
        <v>45717</v>
      </c>
      <c r="I26" s="136">
        <f>EDATE(Table3[[#This Row],[DESDE]],6)</f>
        <v>45901</v>
      </c>
      <c r="J26" s="137" t="s">
        <v>488</v>
      </c>
      <c r="K26" s="138">
        <v>130000</v>
      </c>
      <c r="L26" s="138">
        <v>0</v>
      </c>
      <c r="M26" s="138">
        <v>130000</v>
      </c>
      <c r="N26" s="138">
        <f>Table3[[#This Row],[SUELDO BRUTO (RD$)]]*0.0287</f>
        <v>3731</v>
      </c>
      <c r="O26" s="138">
        <v>18682.169999999998</v>
      </c>
      <c r="P26" s="138">
        <f>Table3[[#This Row],[SUELDO BRUTO (RD$)]]*0.0304</f>
        <v>3952</v>
      </c>
      <c r="Q26" s="138">
        <v>3344.78</v>
      </c>
      <c r="R26" s="138">
        <f t="shared" si="0"/>
        <v>29709.949999999997</v>
      </c>
      <c r="S26" s="138">
        <f t="shared" si="1"/>
        <v>100290.05</v>
      </c>
      <c r="T26" s="126"/>
      <c r="U26" s="139"/>
      <c r="V26" s="127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  <c r="CE26" s="126"/>
    </row>
    <row r="27" spans="2:83" s="133" customFormat="1" ht="55.5" customHeight="1" x14ac:dyDescent="0.3">
      <c r="B27" s="55">
        <v>18</v>
      </c>
      <c r="C27" s="134" t="s">
        <v>222</v>
      </c>
      <c r="D27" s="134" t="s">
        <v>217</v>
      </c>
      <c r="E27" s="134" t="s">
        <v>223</v>
      </c>
      <c r="F27" s="135" t="s">
        <v>192</v>
      </c>
      <c r="G27" s="55" t="s">
        <v>30</v>
      </c>
      <c r="H27" s="136">
        <v>45717</v>
      </c>
      <c r="I27" s="136">
        <f>EDATE(Table3[[#This Row],[DESDE]],6)</f>
        <v>45901</v>
      </c>
      <c r="J27" s="137" t="s">
        <v>488</v>
      </c>
      <c r="K27" s="138">
        <v>65000</v>
      </c>
      <c r="L27" s="138">
        <v>0</v>
      </c>
      <c r="M27" s="138">
        <v>65000</v>
      </c>
      <c r="N27" s="138">
        <f>Table3[[#This Row],[SUELDO BRUTO (RD$)]]*0.0287</f>
        <v>1865.5</v>
      </c>
      <c r="O27" s="138">
        <v>4427.58</v>
      </c>
      <c r="P27" s="138">
        <f>Table3[[#This Row],[SUELDO BRUTO (RD$)]]*0.0304</f>
        <v>1976</v>
      </c>
      <c r="Q27" s="138">
        <v>225</v>
      </c>
      <c r="R27" s="138">
        <f t="shared" si="0"/>
        <v>8494.08</v>
      </c>
      <c r="S27" s="138">
        <f t="shared" si="1"/>
        <v>56505.919999999998</v>
      </c>
      <c r="T27" s="126"/>
      <c r="U27" s="139"/>
      <c r="V27" s="127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</row>
    <row r="28" spans="2:83" s="133" customFormat="1" ht="55.5" customHeight="1" x14ac:dyDescent="0.3">
      <c r="B28" s="55">
        <v>19</v>
      </c>
      <c r="C28" s="134" t="s">
        <v>224</v>
      </c>
      <c r="D28" s="134" t="s">
        <v>535</v>
      </c>
      <c r="E28" s="134" t="s">
        <v>536</v>
      </c>
      <c r="F28" s="135" t="s">
        <v>192</v>
      </c>
      <c r="G28" s="55" t="s">
        <v>20</v>
      </c>
      <c r="H28" s="136">
        <v>45717</v>
      </c>
      <c r="I28" s="136">
        <f>EDATE(Table3[[#This Row],[DESDE]],6)</f>
        <v>45901</v>
      </c>
      <c r="J28" s="137" t="s">
        <v>488</v>
      </c>
      <c r="K28" s="138">
        <v>175000</v>
      </c>
      <c r="L28" s="138">
        <v>0</v>
      </c>
      <c r="M28" s="138">
        <v>175000</v>
      </c>
      <c r="N28" s="138">
        <f>Table3[[#This Row],[SUELDO BRUTO (RD$)]]*0.0287</f>
        <v>5022.5</v>
      </c>
      <c r="O28" s="138">
        <v>29747.24</v>
      </c>
      <c r="P28" s="138">
        <f>Table3[[#This Row],[SUELDO BRUTO (RD$)]]*0.0304</f>
        <v>5320</v>
      </c>
      <c r="Q28" s="138">
        <v>2951.6</v>
      </c>
      <c r="R28" s="138">
        <f t="shared" si="0"/>
        <v>43041.340000000004</v>
      </c>
      <c r="S28" s="138">
        <f t="shared" si="1"/>
        <v>131958.66</v>
      </c>
      <c r="T28" s="126"/>
      <c r="U28" s="127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</row>
    <row r="29" spans="2:83" s="133" customFormat="1" ht="55.5" customHeight="1" x14ac:dyDescent="0.3">
      <c r="B29" s="55">
        <v>20</v>
      </c>
      <c r="C29" s="134" t="s">
        <v>230</v>
      </c>
      <c r="D29" s="134" t="s">
        <v>228</v>
      </c>
      <c r="E29" s="134" t="s">
        <v>537</v>
      </c>
      <c r="F29" s="135" t="s">
        <v>192</v>
      </c>
      <c r="G29" s="55" t="s">
        <v>20</v>
      </c>
      <c r="H29" s="136">
        <v>45717</v>
      </c>
      <c r="I29" s="136">
        <f>EDATE(Table3[[#This Row],[DESDE]],6)</f>
        <v>45901</v>
      </c>
      <c r="J29" s="137" t="s">
        <v>488</v>
      </c>
      <c r="K29" s="138">
        <v>130000</v>
      </c>
      <c r="L29" s="138">
        <v>0</v>
      </c>
      <c r="M29" s="138">
        <v>130000</v>
      </c>
      <c r="N29" s="138">
        <f>Table3[[#This Row],[SUELDO BRUTO (RD$)]]*0.0287</f>
        <v>3731</v>
      </c>
      <c r="O29" s="138">
        <v>19162.12</v>
      </c>
      <c r="P29" s="138">
        <f>Table3[[#This Row],[SUELDO BRUTO (RD$)]]*0.0304</f>
        <v>3952</v>
      </c>
      <c r="Q29" s="138">
        <v>1277.9000000000001</v>
      </c>
      <c r="R29" s="138">
        <f>SUM(N29:Q29)</f>
        <v>28123.02</v>
      </c>
      <c r="S29" s="138">
        <f>(M29-R29)</f>
        <v>101876.98</v>
      </c>
      <c r="T29" s="126"/>
      <c r="U29" s="139"/>
      <c r="V29" s="126"/>
      <c r="W29" s="127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</row>
    <row r="30" spans="2:83" s="133" customFormat="1" ht="55.5" customHeight="1" x14ac:dyDescent="0.3">
      <c r="B30" s="55">
        <v>21</v>
      </c>
      <c r="C30" s="134" t="s">
        <v>227</v>
      </c>
      <c r="D30" s="134" t="s">
        <v>228</v>
      </c>
      <c r="E30" s="134" t="s">
        <v>229</v>
      </c>
      <c r="F30" s="135" t="s">
        <v>192</v>
      </c>
      <c r="G30" s="55" t="s">
        <v>20</v>
      </c>
      <c r="H30" s="136">
        <v>45717</v>
      </c>
      <c r="I30" s="136">
        <f>EDATE(Table3[[#This Row],[DESDE]],6)</f>
        <v>45901</v>
      </c>
      <c r="J30" s="137" t="s">
        <v>488</v>
      </c>
      <c r="K30" s="138">
        <v>51000</v>
      </c>
      <c r="L30" s="138">
        <v>0</v>
      </c>
      <c r="M30" s="138">
        <v>51000</v>
      </c>
      <c r="N30" s="138">
        <f>Table3[[#This Row],[SUELDO BRUTO (RD$)]]*0.0287</f>
        <v>1463.7</v>
      </c>
      <c r="O30" s="138">
        <v>1995.14</v>
      </c>
      <c r="P30" s="138">
        <f>Table3[[#This Row],[SUELDO BRUTO (RD$)]]*0.0304</f>
        <v>1550.4</v>
      </c>
      <c r="Q30" s="138">
        <v>750</v>
      </c>
      <c r="R30" s="138">
        <f>SUM(N30:Q30)</f>
        <v>5759.24</v>
      </c>
      <c r="S30" s="138">
        <f>(M30-R30)</f>
        <v>45240.76</v>
      </c>
      <c r="T30" s="126"/>
      <c r="U30" s="127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</row>
    <row r="31" spans="2:83" s="133" customFormat="1" ht="55.5" customHeight="1" x14ac:dyDescent="0.3">
      <c r="B31" s="55">
        <v>22</v>
      </c>
      <c r="C31" s="134" t="s">
        <v>232</v>
      </c>
      <c r="D31" s="134" t="s">
        <v>538</v>
      </c>
      <c r="E31" s="134" t="s">
        <v>539</v>
      </c>
      <c r="F31" s="135" t="s">
        <v>192</v>
      </c>
      <c r="G31" s="55" t="s">
        <v>30</v>
      </c>
      <c r="H31" s="136">
        <v>45717</v>
      </c>
      <c r="I31" s="136">
        <f>EDATE(Table3[[#This Row],[DESDE]],6)</f>
        <v>45901</v>
      </c>
      <c r="J31" s="137" t="s">
        <v>488</v>
      </c>
      <c r="K31" s="138">
        <v>175000</v>
      </c>
      <c r="L31" s="138">
        <v>0</v>
      </c>
      <c r="M31" s="138">
        <v>175000</v>
      </c>
      <c r="N31" s="138">
        <f>Table3[[#This Row],[SUELDO BRUTO (RD$)]]*0.0287</f>
        <v>5022.5</v>
      </c>
      <c r="O31" s="138">
        <v>29267.3</v>
      </c>
      <c r="P31" s="138">
        <f>Table3[[#This Row],[SUELDO BRUTO (RD$)]]*0.0304</f>
        <v>5320</v>
      </c>
      <c r="Q31" s="138">
        <v>2544.7800000000002</v>
      </c>
      <c r="R31" s="138">
        <f t="shared" si="0"/>
        <v>42154.58</v>
      </c>
      <c r="S31" s="138">
        <f t="shared" si="1"/>
        <v>132845.41999999998</v>
      </c>
      <c r="T31" s="126"/>
      <c r="U31" s="139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</row>
    <row r="32" spans="2:83" s="133" customFormat="1" ht="55.5" customHeight="1" x14ac:dyDescent="0.3">
      <c r="B32" s="55">
        <v>23</v>
      </c>
      <c r="C32" s="134" t="s">
        <v>481</v>
      </c>
      <c r="D32" s="134" t="s">
        <v>542</v>
      </c>
      <c r="E32" s="134" t="s">
        <v>543</v>
      </c>
      <c r="F32" s="135" t="s">
        <v>192</v>
      </c>
      <c r="G32" s="55" t="s">
        <v>30</v>
      </c>
      <c r="H32" s="136">
        <v>45901</v>
      </c>
      <c r="I32" s="136">
        <f>EDATE(Table3[[#This Row],[DESDE]],6)</f>
        <v>46082</v>
      </c>
      <c r="J32" s="137" t="s">
        <v>488</v>
      </c>
      <c r="K32" s="138">
        <v>130000</v>
      </c>
      <c r="L32" s="138">
        <v>0</v>
      </c>
      <c r="M32" s="138">
        <v>130000</v>
      </c>
      <c r="N32" s="138">
        <f>Table3[[#This Row],[SUELDO BRUTO (RD$)]]*0.0287</f>
        <v>3731</v>
      </c>
      <c r="O32" s="138">
        <v>0</v>
      </c>
      <c r="P32" s="138">
        <f>Table3[[#This Row],[SUELDO BRUTO (RD$)]]*0.0304</f>
        <v>3952</v>
      </c>
      <c r="Q32" s="138">
        <v>3344.78</v>
      </c>
      <c r="R32" s="138">
        <f t="shared" si="0"/>
        <v>11027.78</v>
      </c>
      <c r="S32" s="138">
        <f t="shared" si="1"/>
        <v>118972.22</v>
      </c>
      <c r="T32" s="126"/>
      <c r="U32" s="127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</row>
    <row r="33" spans="2:83" ht="55.5" customHeight="1" x14ac:dyDescent="0.3">
      <c r="B33" s="55">
        <v>24</v>
      </c>
      <c r="C33" s="134" t="s">
        <v>233</v>
      </c>
      <c r="D33" s="134" t="s">
        <v>545</v>
      </c>
      <c r="E33" s="134" t="s">
        <v>234</v>
      </c>
      <c r="F33" s="135" t="s">
        <v>192</v>
      </c>
      <c r="G33" s="55" t="s">
        <v>30</v>
      </c>
      <c r="H33" s="136">
        <v>45717</v>
      </c>
      <c r="I33" s="136">
        <f>EDATE(Table3[[#This Row],[DESDE]],6)</f>
        <v>45901</v>
      </c>
      <c r="J33" s="137" t="s">
        <v>488</v>
      </c>
      <c r="K33" s="138">
        <v>130000</v>
      </c>
      <c r="L33" s="138">
        <v>0</v>
      </c>
      <c r="M33" s="138">
        <v>130000</v>
      </c>
      <c r="N33" s="138">
        <f>Table3[[#This Row],[SUELDO BRUTO (RD$)]]*0.0287</f>
        <v>3731</v>
      </c>
      <c r="O33" s="138">
        <v>18682.169999999998</v>
      </c>
      <c r="P33" s="138">
        <f>Table3[[#This Row],[SUELDO BRUTO (RD$)]]*0.0304</f>
        <v>3952</v>
      </c>
      <c r="Q33" s="138">
        <v>3344.78</v>
      </c>
      <c r="R33" s="138">
        <f t="shared" si="0"/>
        <v>29709.949999999997</v>
      </c>
      <c r="S33" s="138">
        <f t="shared" si="1"/>
        <v>100290.05</v>
      </c>
      <c r="U33" s="139"/>
    </row>
    <row r="34" spans="2:83" ht="55.5" customHeight="1" x14ac:dyDescent="0.3">
      <c r="B34" s="55">
        <v>25</v>
      </c>
      <c r="C34" s="134" t="s">
        <v>235</v>
      </c>
      <c r="D34" s="134" t="s">
        <v>547</v>
      </c>
      <c r="E34" s="134" t="s">
        <v>546</v>
      </c>
      <c r="F34" s="135" t="s">
        <v>192</v>
      </c>
      <c r="G34" s="55" t="s">
        <v>30</v>
      </c>
      <c r="H34" s="136">
        <v>45992</v>
      </c>
      <c r="I34" s="136">
        <f>EDATE(Table3[[#This Row],[DESDE]],6)</f>
        <v>46174</v>
      </c>
      <c r="J34" s="137" t="s">
        <v>488</v>
      </c>
      <c r="K34" s="138">
        <v>60000</v>
      </c>
      <c r="L34" s="138">
        <v>0</v>
      </c>
      <c r="M34" s="138">
        <v>60000</v>
      </c>
      <c r="N34" s="138">
        <f>Table3[[#This Row],[SUELDO BRUTO (RD$)]]*0.0287</f>
        <v>1722</v>
      </c>
      <c r="O34" s="138">
        <v>0</v>
      </c>
      <c r="P34" s="138">
        <f>Table3[[#This Row],[SUELDO BRUTO (RD$)]]*0.0304</f>
        <v>1824</v>
      </c>
      <c r="Q34" s="138">
        <v>4784.5600000000004</v>
      </c>
      <c r="R34" s="138">
        <f>SUM(N34:Q34)</f>
        <v>8330.5600000000013</v>
      </c>
      <c r="S34" s="138">
        <f>(M34-R34)</f>
        <v>51669.440000000002</v>
      </c>
      <c r="U34" s="139"/>
    </row>
    <row r="35" spans="2:83" ht="55.5" customHeight="1" x14ac:dyDescent="0.3">
      <c r="B35" s="55">
        <v>26</v>
      </c>
      <c r="C35" s="134" t="s">
        <v>236</v>
      </c>
      <c r="D35" s="134" t="s">
        <v>547</v>
      </c>
      <c r="E35" s="134" t="s">
        <v>530</v>
      </c>
      <c r="F35" s="135" t="s">
        <v>192</v>
      </c>
      <c r="G35" s="55" t="s">
        <v>30</v>
      </c>
      <c r="H35" s="136">
        <v>45669</v>
      </c>
      <c r="I35" s="136">
        <f>EDATE(Table3[[#This Row],[DESDE]],6)</f>
        <v>45850</v>
      </c>
      <c r="J35" s="137" t="s">
        <v>488</v>
      </c>
      <c r="K35" s="138">
        <v>13600</v>
      </c>
      <c r="L35" s="138">
        <v>0</v>
      </c>
      <c r="M35" s="138">
        <v>13600</v>
      </c>
      <c r="N35" s="138">
        <f>Table3[[#This Row],[SUELDO BRUTO (RD$)]]*0.0287</f>
        <v>390.32</v>
      </c>
      <c r="O35" s="138">
        <v>0</v>
      </c>
      <c r="P35" s="138">
        <f>Table3[[#This Row],[SUELDO BRUTO (RD$)]]*0.0304</f>
        <v>413.44</v>
      </c>
      <c r="Q35" s="138">
        <v>825</v>
      </c>
      <c r="R35" s="138">
        <f>SUM(N35:Q35)</f>
        <v>1628.76</v>
      </c>
      <c r="S35" s="138">
        <f>(M35-R35)</f>
        <v>11971.24</v>
      </c>
      <c r="U35" s="139"/>
    </row>
    <row r="36" spans="2:83" ht="55.5" customHeight="1" x14ac:dyDescent="0.3">
      <c r="B36" s="55">
        <v>27</v>
      </c>
      <c r="C36" s="134" t="s">
        <v>237</v>
      </c>
      <c r="D36" s="134" t="s">
        <v>92</v>
      </c>
      <c r="E36" s="134" t="s">
        <v>238</v>
      </c>
      <c r="F36" s="135" t="s">
        <v>192</v>
      </c>
      <c r="G36" s="55" t="s">
        <v>30</v>
      </c>
      <c r="H36" s="136">
        <v>45717</v>
      </c>
      <c r="I36" s="136">
        <f>EDATE(Table3[[#This Row],[DESDE]],6)</f>
        <v>45901</v>
      </c>
      <c r="J36" s="137" t="s">
        <v>488</v>
      </c>
      <c r="K36" s="138">
        <v>51000</v>
      </c>
      <c r="L36" s="138">
        <v>0</v>
      </c>
      <c r="M36" s="138">
        <v>51000</v>
      </c>
      <c r="N36" s="138">
        <f>Table3[[#This Row],[SUELDO BRUTO (RD$)]]*0.0287</f>
        <v>1463.7</v>
      </c>
      <c r="O36" s="138">
        <v>1995.14</v>
      </c>
      <c r="P36" s="138">
        <f>Table3[[#This Row],[SUELDO BRUTO (RD$)]]*0.0304</f>
        <v>1550.4</v>
      </c>
      <c r="Q36" s="138">
        <v>225</v>
      </c>
      <c r="R36" s="138">
        <f t="shared" si="0"/>
        <v>5234.24</v>
      </c>
      <c r="S36" s="138">
        <f t="shared" si="1"/>
        <v>45765.760000000002</v>
      </c>
      <c r="U36" s="139"/>
    </row>
    <row r="37" spans="2:83" s="133" customFormat="1" ht="55.5" customHeight="1" x14ac:dyDescent="0.3">
      <c r="B37" s="55">
        <v>28</v>
      </c>
      <c r="C37" s="134" t="s">
        <v>239</v>
      </c>
      <c r="D37" s="134" t="s">
        <v>92</v>
      </c>
      <c r="E37" s="134" t="s">
        <v>240</v>
      </c>
      <c r="F37" s="134" t="s">
        <v>192</v>
      </c>
      <c r="G37" s="55" t="s">
        <v>30</v>
      </c>
      <c r="H37" s="136">
        <v>45717</v>
      </c>
      <c r="I37" s="136">
        <f>EDATE(Table3[[#This Row],[DESDE]],6)</f>
        <v>45901</v>
      </c>
      <c r="J37" s="137" t="s">
        <v>488</v>
      </c>
      <c r="K37" s="138">
        <v>51000</v>
      </c>
      <c r="L37" s="138">
        <v>0</v>
      </c>
      <c r="M37" s="138">
        <v>51000</v>
      </c>
      <c r="N37" s="138">
        <f>Table3[[#This Row],[SUELDO BRUTO (RD$)]]*0.0287</f>
        <v>1463.7</v>
      </c>
      <c r="O37" s="138">
        <v>1995.14</v>
      </c>
      <c r="P37" s="138">
        <f>Table3[[#This Row],[SUELDO BRUTO (RD$)]]*0.0304</f>
        <v>1550.4</v>
      </c>
      <c r="Q37" s="138">
        <v>1535.4</v>
      </c>
      <c r="R37" s="138">
        <f t="shared" si="0"/>
        <v>6544.6399999999994</v>
      </c>
      <c r="S37" s="138">
        <f t="shared" si="1"/>
        <v>44455.360000000001</v>
      </c>
      <c r="T37" s="126"/>
      <c r="U37" s="127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</row>
    <row r="38" spans="2:83" ht="55.5" customHeight="1" x14ac:dyDescent="0.3">
      <c r="B38" s="55">
        <v>29</v>
      </c>
      <c r="C38" s="134" t="s">
        <v>243</v>
      </c>
      <c r="D38" s="134" t="s">
        <v>244</v>
      </c>
      <c r="E38" s="134" t="s">
        <v>245</v>
      </c>
      <c r="F38" s="135" t="s">
        <v>192</v>
      </c>
      <c r="G38" s="55" t="s">
        <v>30</v>
      </c>
      <c r="H38" s="136">
        <v>45717</v>
      </c>
      <c r="I38" s="136">
        <f>EDATE(Table3[[#This Row],[DESDE]],6)</f>
        <v>45901</v>
      </c>
      <c r="J38" s="137" t="s">
        <v>488</v>
      </c>
      <c r="K38" s="138">
        <v>175000</v>
      </c>
      <c r="L38" s="138">
        <v>0</v>
      </c>
      <c r="M38" s="138">
        <v>175000</v>
      </c>
      <c r="N38" s="138">
        <f>Table3[[#This Row],[SUELDO BRUTO (RD$)]]*0.0287</f>
        <v>5022.5</v>
      </c>
      <c r="O38" s="138">
        <v>29747.24</v>
      </c>
      <c r="P38" s="138">
        <f>Table3[[#This Row],[SUELDO BRUTO (RD$)]]*0.0304</f>
        <v>5320</v>
      </c>
      <c r="Q38" s="138">
        <v>1888.3</v>
      </c>
      <c r="R38" s="138">
        <f t="shared" si="0"/>
        <v>41978.040000000008</v>
      </c>
      <c r="S38" s="138">
        <f t="shared" si="1"/>
        <v>133021.96</v>
      </c>
      <c r="U38" s="127"/>
      <c r="V38" s="127"/>
    </row>
    <row r="39" spans="2:83" s="133" customFormat="1" ht="55.5" customHeight="1" x14ac:dyDescent="0.3">
      <c r="B39" s="55">
        <v>30</v>
      </c>
      <c r="C39" s="134" t="s">
        <v>253</v>
      </c>
      <c r="D39" s="134" t="s">
        <v>244</v>
      </c>
      <c r="E39" s="134" t="s">
        <v>531</v>
      </c>
      <c r="F39" s="135" t="s">
        <v>192</v>
      </c>
      <c r="G39" s="55" t="s">
        <v>20</v>
      </c>
      <c r="H39" s="136">
        <v>45870</v>
      </c>
      <c r="I39" s="136">
        <f>EDATE(Table3[[#This Row],[DESDE]],6)</f>
        <v>46054</v>
      </c>
      <c r="J39" s="137" t="s">
        <v>488</v>
      </c>
      <c r="K39" s="138">
        <v>51000</v>
      </c>
      <c r="L39" s="138">
        <v>0</v>
      </c>
      <c r="M39" s="138">
        <v>51000</v>
      </c>
      <c r="N39" s="138">
        <f>Table3[[#This Row],[SUELDO BRUTO (RD$)]]*0.0287</f>
        <v>1463.7</v>
      </c>
      <c r="O39" s="138">
        <v>0</v>
      </c>
      <c r="P39" s="138">
        <f>Table3[[#This Row],[SUELDO BRUTO (RD$)]]*0.0304</f>
        <v>1550.4</v>
      </c>
      <c r="Q39" s="138">
        <v>2800</v>
      </c>
      <c r="R39" s="138">
        <f>SUM(N39:Q39)</f>
        <v>5814.1</v>
      </c>
      <c r="S39" s="138">
        <f>(M39-R39)</f>
        <v>45185.9</v>
      </c>
      <c r="T39" s="126"/>
      <c r="U39" s="139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</row>
    <row r="40" spans="2:83" s="133" customFormat="1" ht="55.5" customHeight="1" x14ac:dyDescent="0.3">
      <c r="B40" s="55">
        <v>31</v>
      </c>
      <c r="C40" s="134" t="s">
        <v>246</v>
      </c>
      <c r="D40" s="134" t="s">
        <v>247</v>
      </c>
      <c r="E40" s="134" t="s">
        <v>248</v>
      </c>
      <c r="F40" s="135" t="s">
        <v>192</v>
      </c>
      <c r="G40" s="55" t="s">
        <v>20</v>
      </c>
      <c r="H40" s="136">
        <v>45901</v>
      </c>
      <c r="I40" s="136">
        <f>EDATE(Table3[[#This Row],[DESDE]],6)</f>
        <v>46082</v>
      </c>
      <c r="J40" s="137" t="s">
        <v>488</v>
      </c>
      <c r="K40" s="138">
        <v>130000</v>
      </c>
      <c r="L40" s="138">
        <v>0</v>
      </c>
      <c r="M40" s="138">
        <v>130000</v>
      </c>
      <c r="N40" s="138">
        <f>Table3[[#This Row],[SUELDO BRUTO (RD$)]]*0.0287</f>
        <v>3731</v>
      </c>
      <c r="O40" s="138">
        <v>18202.23</v>
      </c>
      <c r="P40" s="138">
        <f>Table3[[#This Row],[SUELDO BRUTO (RD$)]]*0.0304</f>
        <v>3952</v>
      </c>
      <c r="Q40" s="138">
        <v>3864.56</v>
      </c>
      <c r="R40" s="138">
        <f t="shared" si="0"/>
        <v>29749.79</v>
      </c>
      <c r="S40" s="138">
        <f t="shared" si="1"/>
        <v>100250.20999999999</v>
      </c>
      <c r="T40" s="126"/>
      <c r="U40" s="127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</row>
    <row r="41" spans="2:83" s="133" customFormat="1" ht="55.5" customHeight="1" x14ac:dyDescent="0.3">
      <c r="B41" s="55">
        <v>32</v>
      </c>
      <c r="C41" s="134" t="s">
        <v>251</v>
      </c>
      <c r="D41" s="134" t="s">
        <v>247</v>
      </c>
      <c r="E41" s="134" t="s">
        <v>252</v>
      </c>
      <c r="F41" s="135" t="s">
        <v>192</v>
      </c>
      <c r="G41" s="55" t="s">
        <v>30</v>
      </c>
      <c r="H41" s="136">
        <v>45717</v>
      </c>
      <c r="I41" s="136">
        <f>EDATE(Table3[[#This Row],[DESDE]],6)</f>
        <v>45901</v>
      </c>
      <c r="J41" s="137" t="s">
        <v>488</v>
      </c>
      <c r="K41" s="138">
        <v>70000</v>
      </c>
      <c r="L41" s="138">
        <v>0</v>
      </c>
      <c r="M41" s="138">
        <v>70000</v>
      </c>
      <c r="N41" s="138">
        <f>Table3[[#This Row],[SUELDO BRUTO (RD$)]]*0.0287</f>
        <v>2009</v>
      </c>
      <c r="O41" s="138">
        <v>5368.48</v>
      </c>
      <c r="P41" s="138">
        <f>Table3[[#This Row],[SUELDO BRUTO (RD$)]]*0.0304</f>
        <v>2128</v>
      </c>
      <c r="Q41" s="138">
        <v>225</v>
      </c>
      <c r="R41" s="138">
        <f>SUM(N41:Q41)</f>
        <v>9730.48</v>
      </c>
      <c r="S41" s="138">
        <f>(M41-R41)</f>
        <v>60269.520000000004</v>
      </c>
      <c r="T41" s="126"/>
      <c r="U41" s="140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</row>
    <row r="42" spans="2:83" s="133" customFormat="1" ht="55.5" customHeight="1" x14ac:dyDescent="0.3">
      <c r="B42" s="55">
        <v>33</v>
      </c>
      <c r="C42" s="134" t="s">
        <v>249</v>
      </c>
      <c r="D42" s="134" t="s">
        <v>250</v>
      </c>
      <c r="E42" s="134" t="s">
        <v>485</v>
      </c>
      <c r="F42" s="135" t="s">
        <v>192</v>
      </c>
      <c r="G42" s="55" t="s">
        <v>30</v>
      </c>
      <c r="H42" s="136">
        <v>45901</v>
      </c>
      <c r="I42" s="136">
        <f>EDATE(Table3[[#This Row],[DESDE]],6)</f>
        <v>46082</v>
      </c>
      <c r="J42" s="137" t="s">
        <v>488</v>
      </c>
      <c r="K42" s="138">
        <v>130000</v>
      </c>
      <c r="L42" s="138">
        <v>0</v>
      </c>
      <c r="M42" s="138">
        <v>130000</v>
      </c>
      <c r="N42" s="138">
        <f>Table3[[#This Row],[SUELDO BRUTO (RD$)]]*0.0287</f>
        <v>3731</v>
      </c>
      <c r="O42" s="138">
        <v>18682.169999999998</v>
      </c>
      <c r="P42" s="138">
        <f>Table3[[#This Row],[SUELDO BRUTO (RD$)]]*0.0304</f>
        <v>3952</v>
      </c>
      <c r="Q42" s="138">
        <v>4259.38</v>
      </c>
      <c r="R42" s="138">
        <f t="shared" si="0"/>
        <v>30624.55</v>
      </c>
      <c r="S42" s="138">
        <f t="shared" si="1"/>
        <v>99375.45</v>
      </c>
      <c r="T42" s="126"/>
      <c r="U42" s="139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</row>
    <row r="43" spans="2:83" s="133" customFormat="1" ht="55.5" customHeight="1" x14ac:dyDescent="0.3">
      <c r="B43" s="55">
        <v>34</v>
      </c>
      <c r="C43" s="134" t="s">
        <v>241</v>
      </c>
      <c r="D43" s="134" t="s">
        <v>100</v>
      </c>
      <c r="E43" s="134" t="s">
        <v>242</v>
      </c>
      <c r="F43" s="135" t="s">
        <v>192</v>
      </c>
      <c r="G43" s="55" t="s">
        <v>20</v>
      </c>
      <c r="H43" s="136">
        <v>45901</v>
      </c>
      <c r="I43" s="136">
        <f>EDATE(Table3[[#This Row],[DESDE]],6)</f>
        <v>46082</v>
      </c>
      <c r="J43" s="137" t="s">
        <v>488</v>
      </c>
      <c r="K43" s="138">
        <v>175000</v>
      </c>
      <c r="L43" s="138">
        <v>0</v>
      </c>
      <c r="M43" s="138">
        <v>175000</v>
      </c>
      <c r="N43" s="138">
        <f>Table3[[#This Row],[SUELDO BRUTO (RD$)]]*0.0287</f>
        <v>5022.5</v>
      </c>
      <c r="O43" s="138">
        <v>29747.24</v>
      </c>
      <c r="P43" s="138">
        <f>Table3[[#This Row],[SUELDO BRUTO (RD$)]]*0.0304</f>
        <v>5320</v>
      </c>
      <c r="Q43" s="138">
        <v>5878.2</v>
      </c>
      <c r="R43" s="138">
        <f>SUM(N43:Q43)</f>
        <v>45967.94</v>
      </c>
      <c r="S43" s="138">
        <f>(M43-R43)</f>
        <v>129032.06</v>
      </c>
      <c r="T43" s="126"/>
      <c r="U43" s="139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</row>
    <row r="44" spans="2:83" s="133" customFormat="1" ht="55.5" customHeight="1" x14ac:dyDescent="0.3">
      <c r="B44" s="55">
        <v>35</v>
      </c>
      <c r="C44" s="134" t="s">
        <v>254</v>
      </c>
      <c r="D44" s="134" t="s">
        <v>114</v>
      </c>
      <c r="E44" s="134" t="s">
        <v>255</v>
      </c>
      <c r="F44" s="135" t="s">
        <v>192</v>
      </c>
      <c r="G44" s="55" t="s">
        <v>20</v>
      </c>
      <c r="H44" s="136">
        <v>45901</v>
      </c>
      <c r="I44" s="136">
        <f>EDATE(Table3[[#This Row],[DESDE]],6)</f>
        <v>46082</v>
      </c>
      <c r="J44" s="137" t="s">
        <v>488</v>
      </c>
      <c r="K44" s="138">
        <v>130000</v>
      </c>
      <c r="L44" s="138">
        <v>0</v>
      </c>
      <c r="M44" s="138">
        <v>130000</v>
      </c>
      <c r="N44" s="138">
        <f>Table3[[#This Row],[SUELDO BRUTO (RD$)]]*0.0287</f>
        <v>3731</v>
      </c>
      <c r="O44" s="138">
        <v>18682.169999999998</v>
      </c>
      <c r="P44" s="138">
        <f>Table3[[#This Row],[SUELDO BRUTO (RD$)]]*0.0304</f>
        <v>3952</v>
      </c>
      <c r="Q44" s="138">
        <v>7045.08</v>
      </c>
      <c r="R44" s="138">
        <f t="shared" si="0"/>
        <v>33410.25</v>
      </c>
      <c r="S44" s="138">
        <f t="shared" si="1"/>
        <v>96589.75</v>
      </c>
      <c r="T44" s="126"/>
      <c r="U44" s="127"/>
      <c r="V44" s="127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</row>
    <row r="45" spans="2:83" s="133" customFormat="1" ht="55.5" customHeight="1" x14ac:dyDescent="0.3">
      <c r="B45" s="55">
        <v>36</v>
      </c>
      <c r="C45" s="134" t="s">
        <v>261</v>
      </c>
      <c r="D45" s="134" t="s">
        <v>257</v>
      </c>
      <c r="E45" s="134" t="s">
        <v>262</v>
      </c>
      <c r="F45" s="135" t="s">
        <v>192</v>
      </c>
      <c r="G45" s="55" t="s">
        <v>20</v>
      </c>
      <c r="H45" s="136">
        <v>45717</v>
      </c>
      <c r="I45" s="136">
        <f>EDATE(Table3[[#This Row],[DESDE]],6)</f>
        <v>45901</v>
      </c>
      <c r="J45" s="137" t="s">
        <v>488</v>
      </c>
      <c r="K45" s="138">
        <v>70000</v>
      </c>
      <c r="L45" s="138">
        <v>0</v>
      </c>
      <c r="M45" s="138">
        <v>70000</v>
      </c>
      <c r="N45" s="138">
        <f>Table3[[#This Row],[SUELDO BRUTO (RD$)]]*0.0287</f>
        <v>2009</v>
      </c>
      <c r="O45" s="138">
        <v>5368.48</v>
      </c>
      <c r="P45" s="138">
        <f>Table3[[#This Row],[SUELDO BRUTO (RD$)]]*0.0304</f>
        <v>2128</v>
      </c>
      <c r="Q45" s="138">
        <v>945</v>
      </c>
      <c r="R45" s="138">
        <f>SUM(N45:Q45)</f>
        <v>10450.48</v>
      </c>
      <c r="S45" s="138">
        <f>(M45-R45)</f>
        <v>59549.520000000004</v>
      </c>
      <c r="T45" s="126"/>
      <c r="U45" s="127"/>
      <c r="V45" s="126"/>
      <c r="W45" s="139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</row>
    <row r="46" spans="2:83" s="133" customFormat="1" ht="55.5" customHeight="1" x14ac:dyDescent="0.3">
      <c r="B46" s="55">
        <v>37</v>
      </c>
      <c r="C46" s="134" t="s">
        <v>258</v>
      </c>
      <c r="D46" s="134" t="s">
        <v>257</v>
      </c>
      <c r="E46" s="134" t="s">
        <v>498</v>
      </c>
      <c r="F46" s="135" t="s">
        <v>192</v>
      </c>
      <c r="G46" s="55" t="s">
        <v>20</v>
      </c>
      <c r="H46" s="136">
        <v>45717</v>
      </c>
      <c r="I46" s="136">
        <f>EDATE(Table3[[#This Row],[DESDE]],6)</f>
        <v>45901</v>
      </c>
      <c r="J46" s="137" t="s">
        <v>488</v>
      </c>
      <c r="K46" s="138">
        <v>51000</v>
      </c>
      <c r="L46" s="138">
        <v>0</v>
      </c>
      <c r="M46" s="138">
        <v>51000</v>
      </c>
      <c r="N46" s="138">
        <f>Table3[[#This Row],[SUELDO BRUTO (RD$)]]*0.0287</f>
        <v>1463.7</v>
      </c>
      <c r="O46" s="138">
        <v>1995.14</v>
      </c>
      <c r="P46" s="138">
        <f>Table3[[#This Row],[SUELDO BRUTO (RD$)]]*0.0304</f>
        <v>1550.4</v>
      </c>
      <c r="Q46" s="138">
        <v>1577.9</v>
      </c>
      <c r="R46" s="138">
        <f t="shared" si="0"/>
        <v>6587.1399999999994</v>
      </c>
      <c r="S46" s="138">
        <f t="shared" si="1"/>
        <v>44412.86</v>
      </c>
      <c r="T46" s="126"/>
      <c r="U46" s="127"/>
      <c r="V46" s="127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</row>
    <row r="47" spans="2:83" s="133" customFormat="1" ht="55.5" customHeight="1" x14ac:dyDescent="0.3">
      <c r="B47" s="55">
        <v>38</v>
      </c>
      <c r="C47" s="134" t="s">
        <v>260</v>
      </c>
      <c r="D47" s="134" t="s">
        <v>111</v>
      </c>
      <c r="E47" s="134" t="s">
        <v>259</v>
      </c>
      <c r="F47" s="135" t="s">
        <v>192</v>
      </c>
      <c r="G47" s="55" t="s">
        <v>20</v>
      </c>
      <c r="H47" s="136">
        <v>45717</v>
      </c>
      <c r="I47" s="136">
        <f>EDATE(Table3[[#This Row],[DESDE]],6)</f>
        <v>45901</v>
      </c>
      <c r="J47" s="137" t="s">
        <v>488</v>
      </c>
      <c r="K47" s="138">
        <v>51000</v>
      </c>
      <c r="L47" s="138">
        <v>0</v>
      </c>
      <c r="M47" s="138">
        <v>51000</v>
      </c>
      <c r="N47" s="138">
        <f>Table3[[#This Row],[SUELDO BRUTO (RD$)]]*0.0287</f>
        <v>1463.7</v>
      </c>
      <c r="O47" s="138">
        <v>1995.14</v>
      </c>
      <c r="P47" s="138">
        <f>Table3[[#This Row],[SUELDO BRUTO (RD$)]]*0.0304</f>
        <v>1550.4</v>
      </c>
      <c r="Q47" s="138">
        <v>1577.9</v>
      </c>
      <c r="R47" s="138">
        <f t="shared" si="0"/>
        <v>6587.1399999999994</v>
      </c>
      <c r="S47" s="138">
        <f t="shared" si="1"/>
        <v>44412.86</v>
      </c>
      <c r="T47" s="126"/>
      <c r="U47" s="139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</row>
    <row r="48" spans="2:83" s="133" customFormat="1" ht="55.5" customHeight="1" x14ac:dyDescent="0.3">
      <c r="B48" s="55">
        <v>39</v>
      </c>
      <c r="C48" s="134" t="s">
        <v>266</v>
      </c>
      <c r="D48" s="134" t="s">
        <v>524</v>
      </c>
      <c r="E48" s="134" t="s">
        <v>141</v>
      </c>
      <c r="F48" s="135" t="s">
        <v>192</v>
      </c>
      <c r="G48" s="55" t="s">
        <v>30</v>
      </c>
      <c r="H48" s="136">
        <v>45717</v>
      </c>
      <c r="I48" s="136">
        <f>EDATE(Table3[[#This Row],[DESDE]],6)</f>
        <v>45901</v>
      </c>
      <c r="J48" s="137" t="s">
        <v>489</v>
      </c>
      <c r="K48" s="138">
        <v>65000</v>
      </c>
      <c r="L48" s="138">
        <v>0</v>
      </c>
      <c r="M48" s="138">
        <v>65000</v>
      </c>
      <c r="N48" s="138">
        <f>Table3[[#This Row],[SUELDO BRUTO (RD$)]]*0.0287</f>
        <v>1865.5</v>
      </c>
      <c r="O48" s="138">
        <v>4427.58</v>
      </c>
      <c r="P48" s="138">
        <f>Table3[[#This Row],[SUELDO BRUTO (RD$)]]*0.0304</f>
        <v>1976</v>
      </c>
      <c r="Q48" s="138">
        <v>765</v>
      </c>
      <c r="R48" s="138">
        <f>SUM(N48:Q48)</f>
        <v>9034.08</v>
      </c>
      <c r="S48" s="138">
        <f>(M48-R48)</f>
        <v>55965.919999999998</v>
      </c>
      <c r="T48" s="126"/>
      <c r="U48" s="127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</row>
    <row r="49" spans="2:83" s="133" customFormat="1" ht="55.5" customHeight="1" x14ac:dyDescent="0.3">
      <c r="B49" s="55">
        <v>40</v>
      </c>
      <c r="C49" s="134" t="s">
        <v>263</v>
      </c>
      <c r="D49" s="134" t="s">
        <v>544</v>
      </c>
      <c r="E49" s="134" t="s">
        <v>264</v>
      </c>
      <c r="F49" s="135" t="s">
        <v>192</v>
      </c>
      <c r="G49" s="55" t="s">
        <v>20</v>
      </c>
      <c r="H49" s="136">
        <v>45717</v>
      </c>
      <c r="I49" s="136">
        <f>EDATE(Table3[[#This Row],[DESDE]],6)</f>
        <v>45901</v>
      </c>
      <c r="J49" s="137" t="s">
        <v>489</v>
      </c>
      <c r="K49" s="138">
        <v>105000</v>
      </c>
      <c r="L49" s="138">
        <v>0</v>
      </c>
      <c r="M49" s="138">
        <v>105000</v>
      </c>
      <c r="N49" s="138">
        <f>Table3[[#This Row],[SUELDO BRUTO (RD$)]]*0.0287</f>
        <v>3013.5</v>
      </c>
      <c r="O49" s="138">
        <v>13281.49</v>
      </c>
      <c r="P49" s="138">
        <f>Table3[[#This Row],[SUELDO BRUTO (RD$)]]*0.0304</f>
        <v>3192</v>
      </c>
      <c r="Q49" s="138">
        <v>5475</v>
      </c>
      <c r="R49" s="138">
        <f t="shared" si="0"/>
        <v>24961.989999999998</v>
      </c>
      <c r="S49" s="138">
        <f t="shared" si="1"/>
        <v>80038.010000000009</v>
      </c>
      <c r="T49" s="126"/>
      <c r="U49" s="127"/>
      <c r="V49" s="126"/>
      <c r="W49" s="139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126"/>
      <c r="CC49" s="126"/>
      <c r="CD49" s="126"/>
      <c r="CE49" s="126"/>
    </row>
    <row r="50" spans="2:83" s="133" customFormat="1" ht="55.5" customHeight="1" x14ac:dyDescent="0.3">
      <c r="B50" s="55">
        <v>41</v>
      </c>
      <c r="C50" s="134" t="s">
        <v>267</v>
      </c>
      <c r="D50" s="134" t="s">
        <v>268</v>
      </c>
      <c r="E50" s="134" t="s">
        <v>141</v>
      </c>
      <c r="F50" s="135" t="s">
        <v>192</v>
      </c>
      <c r="G50" s="55" t="s">
        <v>20</v>
      </c>
      <c r="H50" s="136">
        <v>45717</v>
      </c>
      <c r="I50" s="136">
        <f>EDATE(Table3[[#This Row],[DESDE]],6)</f>
        <v>45901</v>
      </c>
      <c r="J50" s="137" t="s">
        <v>489</v>
      </c>
      <c r="K50" s="138">
        <v>65000</v>
      </c>
      <c r="L50" s="138">
        <v>0</v>
      </c>
      <c r="M50" s="138">
        <v>65000</v>
      </c>
      <c r="N50" s="138">
        <f>Table3[[#This Row],[SUELDO BRUTO (RD$)]]*0.0287</f>
        <v>1865.5</v>
      </c>
      <c r="O50" s="138">
        <v>4427.58</v>
      </c>
      <c r="P50" s="138">
        <f>Table3[[#This Row],[SUELDO BRUTO (RD$)]]*0.0304</f>
        <v>1976</v>
      </c>
      <c r="Q50" s="138">
        <v>745</v>
      </c>
      <c r="R50" s="138">
        <f t="shared" si="0"/>
        <v>9014.08</v>
      </c>
      <c r="S50" s="138">
        <f t="shared" si="1"/>
        <v>55985.919999999998</v>
      </c>
      <c r="T50" s="126"/>
      <c r="U50" s="127" t="s">
        <v>265</v>
      </c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</row>
    <row r="51" spans="2:83" s="133" customFormat="1" ht="55.5" customHeight="1" x14ac:dyDescent="0.3">
      <c r="B51" s="55">
        <v>42</v>
      </c>
      <c r="C51" s="134" t="s">
        <v>269</v>
      </c>
      <c r="D51" s="134" t="s">
        <v>268</v>
      </c>
      <c r="E51" s="134" t="s">
        <v>141</v>
      </c>
      <c r="F51" s="135" t="s">
        <v>192</v>
      </c>
      <c r="G51" s="55" t="s">
        <v>30</v>
      </c>
      <c r="H51" s="136">
        <v>45717</v>
      </c>
      <c r="I51" s="136">
        <f>EDATE(Table3[[#This Row],[DESDE]],6)</f>
        <v>45901</v>
      </c>
      <c r="J51" s="137" t="s">
        <v>489</v>
      </c>
      <c r="K51" s="138">
        <v>65000</v>
      </c>
      <c r="L51" s="138">
        <v>0</v>
      </c>
      <c r="M51" s="138">
        <v>65000</v>
      </c>
      <c r="N51" s="138">
        <f>Table3[[#This Row],[SUELDO BRUTO (RD$)]]*0.0287</f>
        <v>1865.5</v>
      </c>
      <c r="O51" s="138">
        <v>4427.58</v>
      </c>
      <c r="P51" s="138">
        <f>Table3[[#This Row],[SUELDO BRUTO (RD$)]]*0.0304</f>
        <v>1976</v>
      </c>
      <c r="Q51" s="138">
        <v>795</v>
      </c>
      <c r="R51" s="138">
        <f t="shared" si="0"/>
        <v>9064.08</v>
      </c>
      <c r="S51" s="138">
        <f t="shared" si="1"/>
        <v>55935.92</v>
      </c>
      <c r="T51" s="126"/>
      <c r="U51" s="127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  <c r="BR51" s="126"/>
      <c r="BS51" s="126"/>
      <c r="BT51" s="126"/>
      <c r="BU51" s="126"/>
      <c r="BV51" s="126"/>
      <c r="BW51" s="126"/>
      <c r="BX51" s="126"/>
      <c r="BY51" s="126"/>
      <c r="BZ51" s="126"/>
      <c r="CA51" s="126"/>
      <c r="CB51" s="126"/>
      <c r="CC51" s="126"/>
      <c r="CD51" s="126"/>
      <c r="CE51" s="126"/>
    </row>
    <row r="52" spans="2:83" s="133" customFormat="1" ht="55.5" customHeight="1" x14ac:dyDescent="0.3">
      <c r="B52" s="55">
        <v>43</v>
      </c>
      <c r="C52" s="134" t="s">
        <v>270</v>
      </c>
      <c r="D52" s="134" t="s">
        <v>135</v>
      </c>
      <c r="E52" s="134" t="s">
        <v>146</v>
      </c>
      <c r="F52" s="135" t="s">
        <v>192</v>
      </c>
      <c r="G52" s="55" t="s">
        <v>20</v>
      </c>
      <c r="H52" s="136">
        <v>45778</v>
      </c>
      <c r="I52" s="136">
        <f>EDATE(Table3[[#This Row],[DESDE]],6)</f>
        <v>45962</v>
      </c>
      <c r="J52" s="137" t="s">
        <v>489</v>
      </c>
      <c r="K52" s="138">
        <v>51000</v>
      </c>
      <c r="L52" s="138">
        <v>0</v>
      </c>
      <c r="M52" s="138">
        <v>51000</v>
      </c>
      <c r="N52" s="138">
        <f>Table3[[#This Row],[SUELDO BRUTO (RD$)]]*0.0287</f>
        <v>1463.7</v>
      </c>
      <c r="O52" s="138">
        <v>0</v>
      </c>
      <c r="P52" s="138">
        <f>Table3[[#This Row],[SUELDO BRUTO (RD$)]]*0.0304</f>
        <v>1550.4</v>
      </c>
      <c r="Q52" s="138">
        <v>3225</v>
      </c>
      <c r="R52" s="138">
        <f t="shared" si="0"/>
        <v>6239.1</v>
      </c>
      <c r="S52" s="138">
        <f t="shared" si="1"/>
        <v>44760.9</v>
      </c>
      <c r="T52" s="126"/>
      <c r="U52" s="127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26"/>
    </row>
    <row r="53" spans="2:83" s="133" customFormat="1" ht="55.5" customHeight="1" x14ac:dyDescent="0.3">
      <c r="B53" s="55">
        <v>44</v>
      </c>
      <c r="C53" s="134" t="s">
        <v>271</v>
      </c>
      <c r="D53" s="134" t="s">
        <v>135</v>
      </c>
      <c r="E53" s="134" t="s">
        <v>146</v>
      </c>
      <c r="F53" s="135" t="s">
        <v>192</v>
      </c>
      <c r="G53" s="55" t="s">
        <v>20</v>
      </c>
      <c r="H53" s="136">
        <v>45962</v>
      </c>
      <c r="I53" s="136">
        <f>EDATE(Table3[[#This Row],[DESDE]],6)</f>
        <v>46143</v>
      </c>
      <c r="J53" s="137" t="s">
        <v>489</v>
      </c>
      <c r="K53" s="138">
        <v>51000</v>
      </c>
      <c r="L53" s="138">
        <v>0</v>
      </c>
      <c r="M53" s="138">
        <v>51000</v>
      </c>
      <c r="N53" s="138">
        <f>Table3[[#This Row],[SUELDO BRUTO (RD$)]]*0.0287</f>
        <v>1463.7</v>
      </c>
      <c r="O53" s="138">
        <v>0</v>
      </c>
      <c r="P53" s="138">
        <f>Table3[[#This Row],[SUELDO BRUTO (RD$)]]*0.0304</f>
        <v>1550.4</v>
      </c>
      <c r="Q53" s="138">
        <v>600</v>
      </c>
      <c r="R53" s="138">
        <f>SUM(N53:Q53)</f>
        <v>3614.1000000000004</v>
      </c>
      <c r="S53" s="138">
        <f>(M53-R53)</f>
        <v>47385.9</v>
      </c>
      <c r="T53" s="126"/>
      <c r="U53" s="127"/>
      <c r="V53" s="126"/>
      <c r="W53" s="127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  <c r="CC53" s="126"/>
      <c r="CD53" s="126"/>
      <c r="CE53" s="126"/>
    </row>
    <row r="54" spans="2:83" s="133" customFormat="1" ht="55.5" customHeight="1" x14ac:dyDescent="0.3">
      <c r="B54" s="55">
        <v>45</v>
      </c>
      <c r="C54" s="134" t="s">
        <v>272</v>
      </c>
      <c r="D54" s="134" t="s">
        <v>273</v>
      </c>
      <c r="E54" s="134" t="s">
        <v>532</v>
      </c>
      <c r="F54" s="135" t="s">
        <v>192</v>
      </c>
      <c r="G54" s="55" t="s">
        <v>30</v>
      </c>
      <c r="H54" s="136">
        <v>45779</v>
      </c>
      <c r="I54" s="136">
        <f>EDATE(Table3[[#This Row],[DESDE]],6)</f>
        <v>45963</v>
      </c>
      <c r="J54" s="137" t="s">
        <v>489</v>
      </c>
      <c r="K54" s="138">
        <v>51000</v>
      </c>
      <c r="L54" s="138">
        <v>0</v>
      </c>
      <c r="M54" s="138">
        <v>51000</v>
      </c>
      <c r="N54" s="138">
        <f>Table3[[#This Row],[SUELDO BRUTO (RD$)]]*0.0287</f>
        <v>1463.7</v>
      </c>
      <c r="O54" s="138">
        <v>0</v>
      </c>
      <c r="P54" s="138">
        <f>Table3[[#This Row],[SUELDO BRUTO (RD$)]]*0.0304</f>
        <v>1550.4</v>
      </c>
      <c r="Q54" s="138">
        <v>25</v>
      </c>
      <c r="R54" s="138">
        <f t="shared" si="0"/>
        <v>3039.1000000000004</v>
      </c>
      <c r="S54" s="138">
        <f t="shared" si="1"/>
        <v>47960.9</v>
      </c>
      <c r="T54" s="126"/>
      <c r="U54" s="127"/>
      <c r="V54" s="126"/>
      <c r="W54" s="127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6"/>
      <c r="BX54" s="126"/>
      <c r="BY54" s="126"/>
      <c r="BZ54" s="126"/>
      <c r="CA54" s="126"/>
      <c r="CB54" s="126"/>
      <c r="CC54" s="126"/>
      <c r="CD54" s="126"/>
      <c r="CE54" s="126"/>
    </row>
    <row r="55" spans="2:83" s="133" customFormat="1" ht="55.5" customHeight="1" x14ac:dyDescent="0.3">
      <c r="B55" s="55">
        <v>46</v>
      </c>
      <c r="C55" s="134" t="s">
        <v>195</v>
      </c>
      <c r="D55" s="134" t="s">
        <v>504</v>
      </c>
      <c r="E55" s="134" t="s">
        <v>505</v>
      </c>
      <c r="F55" s="135" t="s">
        <v>192</v>
      </c>
      <c r="G55" s="55" t="s">
        <v>30</v>
      </c>
      <c r="H55" s="136">
        <v>45717</v>
      </c>
      <c r="I55" s="136">
        <f>EDATE(Table3[[#This Row],[DESDE]],6)</f>
        <v>45901</v>
      </c>
      <c r="J55" s="137" t="s">
        <v>489</v>
      </c>
      <c r="K55" s="138">
        <v>175000</v>
      </c>
      <c r="L55" s="138">
        <v>0</v>
      </c>
      <c r="M55" s="138">
        <v>175000</v>
      </c>
      <c r="N55" s="138">
        <f>Table3[[#This Row],[SUELDO BRUTO (RD$)]]*0.0287</f>
        <v>5022.5</v>
      </c>
      <c r="O55" s="138">
        <v>29267.3</v>
      </c>
      <c r="P55" s="138">
        <f>Table3[[#This Row],[SUELDO BRUTO (RD$)]]*0.0304</f>
        <v>5320</v>
      </c>
      <c r="Q55" s="138">
        <v>1944.78</v>
      </c>
      <c r="R55" s="138">
        <f t="shared" ref="R55:R60" si="2">SUM(N55:Q55)</f>
        <v>41554.58</v>
      </c>
      <c r="S55" s="138">
        <f t="shared" ref="S55:S60" si="3">(M55-R55)</f>
        <v>133445.41999999998</v>
      </c>
      <c r="T55" s="126"/>
      <c r="U55" s="127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</row>
    <row r="56" spans="2:83" s="133" customFormat="1" ht="55.5" customHeight="1" x14ac:dyDescent="0.3">
      <c r="B56" s="55">
        <v>47</v>
      </c>
      <c r="C56" s="134" t="s">
        <v>280</v>
      </c>
      <c r="D56" s="134" t="s">
        <v>281</v>
      </c>
      <c r="E56" s="134" t="s">
        <v>548</v>
      </c>
      <c r="F56" s="135" t="s">
        <v>192</v>
      </c>
      <c r="G56" s="55" t="s">
        <v>20</v>
      </c>
      <c r="H56" s="136">
        <v>45717</v>
      </c>
      <c r="I56" s="136">
        <f>EDATE(Table3[[#This Row],[DESDE]],6)</f>
        <v>45901</v>
      </c>
      <c r="J56" s="137" t="s">
        <v>489</v>
      </c>
      <c r="K56" s="138">
        <v>130000</v>
      </c>
      <c r="L56" s="138">
        <v>0</v>
      </c>
      <c r="M56" s="138">
        <v>130000</v>
      </c>
      <c r="N56" s="138">
        <f>Table3[[#This Row],[SUELDO BRUTO (RD$)]]*0.0287</f>
        <v>3731</v>
      </c>
      <c r="O56" s="138">
        <v>19162.12</v>
      </c>
      <c r="P56" s="138">
        <f>Table3[[#This Row],[SUELDO BRUTO (RD$)]]*0.0304</f>
        <v>3952</v>
      </c>
      <c r="Q56" s="138">
        <v>5225</v>
      </c>
      <c r="R56" s="138">
        <f t="shared" si="2"/>
        <v>32070.12</v>
      </c>
      <c r="S56" s="138">
        <f t="shared" si="3"/>
        <v>97929.88</v>
      </c>
      <c r="T56" s="126"/>
      <c r="U56" s="127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</row>
    <row r="57" spans="2:83" s="133" customFormat="1" ht="55.5" customHeight="1" x14ac:dyDescent="0.3">
      <c r="B57" s="55">
        <v>48</v>
      </c>
      <c r="C57" s="134" t="s">
        <v>285</v>
      </c>
      <c r="D57" s="134" t="s">
        <v>281</v>
      </c>
      <c r="E57" s="134" t="s">
        <v>286</v>
      </c>
      <c r="F57" s="135" t="s">
        <v>192</v>
      </c>
      <c r="G57" s="55" t="s">
        <v>20</v>
      </c>
      <c r="H57" s="136">
        <v>45717</v>
      </c>
      <c r="I57" s="136">
        <f>EDATE(Table3[[#This Row],[DESDE]],6)</f>
        <v>45901</v>
      </c>
      <c r="J57" s="137" t="s">
        <v>489</v>
      </c>
      <c r="K57" s="138">
        <v>65000</v>
      </c>
      <c r="L57" s="138">
        <v>0</v>
      </c>
      <c r="M57" s="138">
        <v>65000</v>
      </c>
      <c r="N57" s="138">
        <f>Table3[[#This Row],[SUELDO BRUTO (RD$)]]*0.0287</f>
        <v>1865.5</v>
      </c>
      <c r="O57" s="138">
        <v>4427.58</v>
      </c>
      <c r="P57" s="138">
        <f>Table3[[#This Row],[SUELDO BRUTO (RD$)]]*0.0304</f>
        <v>1976</v>
      </c>
      <c r="Q57" s="138">
        <v>225</v>
      </c>
      <c r="R57" s="138">
        <f t="shared" si="2"/>
        <v>8494.08</v>
      </c>
      <c r="S57" s="138">
        <f t="shared" si="3"/>
        <v>56505.919999999998</v>
      </c>
      <c r="T57" s="126"/>
      <c r="U57" s="139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</row>
    <row r="58" spans="2:83" s="133" customFormat="1" ht="55.5" customHeight="1" x14ac:dyDescent="0.3">
      <c r="B58" s="55">
        <v>49</v>
      </c>
      <c r="C58" s="134" t="s">
        <v>289</v>
      </c>
      <c r="D58" s="134" t="s">
        <v>281</v>
      </c>
      <c r="E58" s="134" t="s">
        <v>286</v>
      </c>
      <c r="F58" s="135" t="s">
        <v>192</v>
      </c>
      <c r="G58" s="55" t="s">
        <v>30</v>
      </c>
      <c r="H58" s="136">
        <v>45717</v>
      </c>
      <c r="I58" s="136">
        <f>EDATE(Table3[[#This Row],[DESDE]],6)</f>
        <v>45901</v>
      </c>
      <c r="J58" s="137" t="s">
        <v>489</v>
      </c>
      <c r="K58" s="138">
        <v>65000</v>
      </c>
      <c r="L58" s="138">
        <v>0</v>
      </c>
      <c r="M58" s="138">
        <v>65000</v>
      </c>
      <c r="N58" s="138">
        <f>Table3[[#This Row],[SUELDO BRUTO (RD$)]]*0.0287</f>
        <v>1865.5</v>
      </c>
      <c r="O58" s="138">
        <v>4427.58</v>
      </c>
      <c r="P58" s="138">
        <f>Table3[[#This Row],[SUELDO BRUTO (RD$)]]*0.0304</f>
        <v>1976</v>
      </c>
      <c r="Q58" s="138">
        <v>715</v>
      </c>
      <c r="R58" s="138">
        <f t="shared" si="2"/>
        <v>8984.08</v>
      </c>
      <c r="S58" s="138">
        <f t="shared" si="3"/>
        <v>56015.92</v>
      </c>
      <c r="T58" s="126"/>
      <c r="U58" s="127"/>
      <c r="V58" s="127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</row>
    <row r="59" spans="2:83" s="133" customFormat="1" ht="55.5" customHeight="1" x14ac:dyDescent="0.3">
      <c r="B59" s="55">
        <v>50</v>
      </c>
      <c r="C59" s="134" t="s">
        <v>290</v>
      </c>
      <c r="D59" s="134" t="s">
        <v>281</v>
      </c>
      <c r="E59" s="134" t="s">
        <v>286</v>
      </c>
      <c r="F59" s="135" t="s">
        <v>192</v>
      </c>
      <c r="G59" s="55" t="s">
        <v>20</v>
      </c>
      <c r="H59" s="136">
        <v>45839</v>
      </c>
      <c r="I59" s="136">
        <f>EDATE(Table3[[#This Row],[DESDE]],6)</f>
        <v>46023</v>
      </c>
      <c r="J59" s="137" t="s">
        <v>489</v>
      </c>
      <c r="K59" s="138">
        <v>65000</v>
      </c>
      <c r="L59" s="138">
        <v>0</v>
      </c>
      <c r="M59" s="138">
        <v>65000</v>
      </c>
      <c r="N59" s="138">
        <f>Table3[[#This Row],[SUELDO BRUTO (RD$)]]*0.0287</f>
        <v>1865.5</v>
      </c>
      <c r="O59" s="138">
        <v>0</v>
      </c>
      <c r="P59" s="138">
        <f>Table3[[#This Row],[SUELDO BRUTO (RD$)]]*0.0304</f>
        <v>1976</v>
      </c>
      <c r="Q59" s="138">
        <v>2255</v>
      </c>
      <c r="R59" s="138">
        <f t="shared" si="2"/>
        <v>6096.5</v>
      </c>
      <c r="S59" s="138">
        <f t="shared" si="3"/>
        <v>58903.5</v>
      </c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</row>
    <row r="60" spans="2:83" s="133" customFormat="1" ht="55.5" customHeight="1" x14ac:dyDescent="0.3">
      <c r="B60" s="55">
        <v>51</v>
      </c>
      <c r="C60" s="134" t="s">
        <v>493</v>
      </c>
      <c r="D60" s="134" t="s">
        <v>281</v>
      </c>
      <c r="E60" s="134" t="s">
        <v>286</v>
      </c>
      <c r="F60" s="135" t="s">
        <v>192</v>
      </c>
      <c r="G60" s="55" t="s">
        <v>20</v>
      </c>
      <c r="H60" s="136">
        <v>46056</v>
      </c>
      <c r="I60" s="136">
        <f>EDATE(Table3[[#This Row],[DESDE]],6)</f>
        <v>46237</v>
      </c>
      <c r="J60" s="137" t="s">
        <v>489</v>
      </c>
      <c r="K60" s="138">
        <v>65000</v>
      </c>
      <c r="L60" s="138">
        <v>0</v>
      </c>
      <c r="M60" s="138">
        <v>65000</v>
      </c>
      <c r="N60" s="138">
        <f>Table3[[#This Row],[SUELDO BRUTO (RD$)]]*0.0287</f>
        <v>1865.5</v>
      </c>
      <c r="O60" s="138">
        <v>4427.58</v>
      </c>
      <c r="P60" s="138">
        <f>Table3[[#This Row],[SUELDO BRUTO (RD$)]]*0.0304</f>
        <v>1976</v>
      </c>
      <c r="Q60" s="138">
        <v>915</v>
      </c>
      <c r="R60" s="138">
        <f t="shared" si="2"/>
        <v>9184.08</v>
      </c>
      <c r="S60" s="138">
        <f t="shared" si="3"/>
        <v>55815.92</v>
      </c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6"/>
      <c r="BN60" s="126"/>
      <c r="BO60" s="126"/>
      <c r="BP60" s="126"/>
      <c r="BQ60" s="126"/>
      <c r="BR60" s="126"/>
      <c r="BS60" s="126"/>
      <c r="BT60" s="126"/>
      <c r="BU60" s="126"/>
      <c r="BV60" s="126"/>
      <c r="BW60" s="126"/>
      <c r="BX60" s="126"/>
      <c r="BY60" s="126"/>
      <c r="BZ60" s="126"/>
      <c r="CA60" s="126"/>
      <c r="CB60" s="126"/>
      <c r="CC60" s="126"/>
      <c r="CD60" s="126"/>
      <c r="CE60" s="126"/>
    </row>
    <row r="61" spans="2:83" s="133" customFormat="1" ht="55.5" customHeight="1" x14ac:dyDescent="0.3">
      <c r="B61" s="55">
        <v>52</v>
      </c>
      <c r="C61" s="134" t="s">
        <v>276</v>
      </c>
      <c r="D61" s="134" t="s">
        <v>506</v>
      </c>
      <c r="E61" s="134" t="s">
        <v>277</v>
      </c>
      <c r="F61" s="135" t="s">
        <v>192</v>
      </c>
      <c r="G61" s="55" t="s">
        <v>20</v>
      </c>
      <c r="H61" s="136">
        <v>45717</v>
      </c>
      <c r="I61" s="136">
        <f>EDATE(Table3[[#This Row],[DESDE]],6)</f>
        <v>45901</v>
      </c>
      <c r="J61" s="137" t="s">
        <v>489</v>
      </c>
      <c r="K61" s="138">
        <v>130000</v>
      </c>
      <c r="L61" s="138">
        <v>0</v>
      </c>
      <c r="M61" s="138">
        <v>130000</v>
      </c>
      <c r="N61" s="138">
        <f>Table3[[#This Row],[SUELDO BRUTO (RD$)]]*0.0287</f>
        <v>3731</v>
      </c>
      <c r="O61" s="138">
        <v>19162.12</v>
      </c>
      <c r="P61" s="138">
        <f>Table3[[#This Row],[SUELDO BRUTO (RD$)]]*0.0304</f>
        <v>3952</v>
      </c>
      <c r="Q61" s="138">
        <v>1425</v>
      </c>
      <c r="R61" s="138">
        <f t="shared" si="0"/>
        <v>28270.12</v>
      </c>
      <c r="S61" s="138">
        <f t="shared" si="1"/>
        <v>101729.88</v>
      </c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  <c r="BQ61" s="126"/>
      <c r="BR61" s="126"/>
      <c r="BS61" s="126"/>
      <c r="BT61" s="126"/>
      <c r="BU61" s="126"/>
      <c r="BV61" s="126"/>
      <c r="BW61" s="126"/>
      <c r="BX61" s="126"/>
      <c r="BY61" s="126"/>
      <c r="BZ61" s="126"/>
      <c r="CA61" s="126"/>
      <c r="CB61" s="126"/>
      <c r="CC61" s="126"/>
      <c r="CD61" s="126"/>
      <c r="CE61" s="126"/>
    </row>
    <row r="62" spans="2:83" s="133" customFormat="1" ht="55.5" customHeight="1" x14ac:dyDescent="0.3">
      <c r="B62" s="55">
        <v>53</v>
      </c>
      <c r="C62" s="134" t="s">
        <v>283</v>
      </c>
      <c r="D62" s="134" t="s">
        <v>506</v>
      </c>
      <c r="E62" s="134" t="s">
        <v>494</v>
      </c>
      <c r="F62" s="135" t="s">
        <v>192</v>
      </c>
      <c r="G62" s="55" t="s">
        <v>30</v>
      </c>
      <c r="H62" s="136">
        <v>45717</v>
      </c>
      <c r="I62" s="136">
        <f>EDATE(Table3[[#This Row],[DESDE]],6)</f>
        <v>45901</v>
      </c>
      <c r="J62" s="137" t="s">
        <v>489</v>
      </c>
      <c r="K62" s="138">
        <v>80000</v>
      </c>
      <c r="L62" s="138">
        <v>0</v>
      </c>
      <c r="M62" s="138">
        <v>80000</v>
      </c>
      <c r="N62" s="138">
        <f>Table3[[#This Row],[SUELDO BRUTO (RD$)]]*0.0287</f>
        <v>2296</v>
      </c>
      <c r="O62" s="138">
        <v>7400.87</v>
      </c>
      <c r="P62" s="138">
        <f>Table3[[#This Row],[SUELDO BRUTO (RD$)]]*0.0304</f>
        <v>2432</v>
      </c>
      <c r="Q62" s="138">
        <v>855</v>
      </c>
      <c r="R62" s="138">
        <f t="shared" ref="R62" si="4">SUM(N62:Q62)</f>
        <v>12983.869999999999</v>
      </c>
      <c r="S62" s="138">
        <f t="shared" ref="S62" si="5">(M62-R62)</f>
        <v>67016.13</v>
      </c>
      <c r="T62" s="126"/>
      <c r="U62" s="127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6"/>
      <c r="CC62" s="126"/>
      <c r="CD62" s="126"/>
      <c r="CE62" s="126"/>
    </row>
    <row r="63" spans="2:83" s="133" customFormat="1" ht="55.5" customHeight="1" x14ac:dyDescent="0.3">
      <c r="B63" s="55">
        <v>54</v>
      </c>
      <c r="C63" s="134" t="s">
        <v>275</v>
      </c>
      <c r="D63" s="134" t="s">
        <v>507</v>
      </c>
      <c r="E63" s="134" t="s">
        <v>508</v>
      </c>
      <c r="F63" s="135" t="s">
        <v>192</v>
      </c>
      <c r="G63" s="55" t="s">
        <v>20</v>
      </c>
      <c r="H63" s="136">
        <v>45717</v>
      </c>
      <c r="I63" s="136">
        <f>EDATE(Table3[[#This Row],[DESDE]],6)</f>
        <v>45901</v>
      </c>
      <c r="J63" s="137" t="s">
        <v>489</v>
      </c>
      <c r="K63" s="138">
        <v>105000</v>
      </c>
      <c r="L63" s="138">
        <v>0</v>
      </c>
      <c r="M63" s="138">
        <v>105000</v>
      </c>
      <c r="N63" s="138">
        <f>Table3[[#This Row],[SUELDO BRUTO (RD$)]]*0.0287</f>
        <v>3013.5</v>
      </c>
      <c r="O63" s="138">
        <v>13281.49</v>
      </c>
      <c r="P63" s="138">
        <f>Table3[[#This Row],[SUELDO BRUTO (RD$)]]*0.0304</f>
        <v>3192</v>
      </c>
      <c r="Q63" s="138">
        <v>225</v>
      </c>
      <c r="R63" s="138">
        <f>SUM(N63:Q63)</f>
        <v>19711.989999999998</v>
      </c>
      <c r="S63" s="138">
        <f>(M63-R63)</f>
        <v>85288.010000000009</v>
      </c>
      <c r="T63" s="126"/>
      <c r="U63" s="127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26"/>
      <c r="CC63" s="126"/>
      <c r="CD63" s="126"/>
      <c r="CE63" s="126"/>
    </row>
    <row r="64" spans="2:83" s="133" customFormat="1" ht="55.5" customHeight="1" x14ac:dyDescent="0.3">
      <c r="B64" s="55">
        <v>55</v>
      </c>
      <c r="C64" s="134" t="s">
        <v>278</v>
      </c>
      <c r="D64" s="134" t="s">
        <v>507</v>
      </c>
      <c r="E64" s="134" t="s">
        <v>279</v>
      </c>
      <c r="F64" s="135" t="s">
        <v>192</v>
      </c>
      <c r="G64" s="55" t="s">
        <v>30</v>
      </c>
      <c r="H64" s="136">
        <v>45717</v>
      </c>
      <c r="I64" s="136">
        <f>EDATE(Table3[[#This Row],[DESDE]],6)</f>
        <v>45901</v>
      </c>
      <c r="J64" s="137" t="s">
        <v>489</v>
      </c>
      <c r="K64" s="138">
        <v>65000</v>
      </c>
      <c r="L64" s="138">
        <v>0</v>
      </c>
      <c r="M64" s="138">
        <v>65000</v>
      </c>
      <c r="N64" s="138">
        <f>Table3[[#This Row],[SUELDO BRUTO (RD$)]]*0.0287</f>
        <v>1865.5</v>
      </c>
      <c r="O64" s="138">
        <v>4427.58</v>
      </c>
      <c r="P64" s="138">
        <f>Table3[[#This Row],[SUELDO BRUTO (RD$)]]*0.0304</f>
        <v>1976</v>
      </c>
      <c r="Q64" s="138">
        <v>615</v>
      </c>
      <c r="R64" s="138">
        <f t="shared" si="0"/>
        <v>8884.08</v>
      </c>
      <c r="S64" s="138">
        <f t="shared" si="1"/>
        <v>56115.92</v>
      </c>
      <c r="T64" s="126"/>
      <c r="U64" s="139"/>
      <c r="V64" s="126"/>
      <c r="W64" s="140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/>
      <c r="CE64" s="126"/>
    </row>
    <row r="65" spans="2:83" s="133" customFormat="1" ht="55.5" customHeight="1" x14ac:dyDescent="0.3">
      <c r="B65" s="55">
        <v>56</v>
      </c>
      <c r="C65" s="134" t="s">
        <v>282</v>
      </c>
      <c r="D65" s="134" t="s">
        <v>507</v>
      </c>
      <c r="E65" s="134" t="s">
        <v>279</v>
      </c>
      <c r="F65" s="135" t="s">
        <v>192</v>
      </c>
      <c r="G65" s="55" t="s">
        <v>20</v>
      </c>
      <c r="H65" s="136">
        <v>45717</v>
      </c>
      <c r="I65" s="136">
        <f>EDATE(Table3[[#This Row],[DESDE]],6)</f>
        <v>45901</v>
      </c>
      <c r="J65" s="137" t="s">
        <v>489</v>
      </c>
      <c r="K65" s="138">
        <v>65000</v>
      </c>
      <c r="L65" s="138">
        <v>0</v>
      </c>
      <c r="M65" s="138">
        <v>65000</v>
      </c>
      <c r="N65" s="138">
        <f>Table3[[#This Row],[SUELDO BRUTO (RD$)]]*0.0287</f>
        <v>1865.5</v>
      </c>
      <c r="O65" s="138">
        <v>4427.58</v>
      </c>
      <c r="P65" s="138">
        <f>Table3[[#This Row],[SUELDO BRUTO (RD$)]]*0.0304</f>
        <v>1976</v>
      </c>
      <c r="Q65" s="138">
        <v>945</v>
      </c>
      <c r="R65" s="138">
        <f t="shared" si="0"/>
        <v>9214.08</v>
      </c>
      <c r="S65" s="138">
        <f t="shared" si="1"/>
        <v>55785.919999999998</v>
      </c>
      <c r="T65" s="126"/>
      <c r="U65" s="127"/>
      <c r="V65" s="126"/>
      <c r="W65" s="126"/>
      <c r="X65" s="127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  <c r="BN65" s="126"/>
      <c r="BO65" s="126"/>
      <c r="BP65" s="126"/>
      <c r="BQ65" s="126"/>
      <c r="BR65" s="126"/>
      <c r="BS65" s="126"/>
      <c r="BT65" s="126"/>
      <c r="BU65" s="126"/>
      <c r="BV65" s="126"/>
      <c r="BW65" s="126"/>
      <c r="BX65" s="126"/>
      <c r="BY65" s="126"/>
      <c r="BZ65" s="126"/>
      <c r="CA65" s="126"/>
      <c r="CB65" s="126"/>
      <c r="CC65" s="126"/>
      <c r="CD65" s="126"/>
      <c r="CE65" s="126"/>
    </row>
    <row r="66" spans="2:83" s="133" customFormat="1" ht="55.5" customHeight="1" x14ac:dyDescent="0.3">
      <c r="B66" s="55">
        <v>57</v>
      </c>
      <c r="C66" s="134" t="s">
        <v>284</v>
      </c>
      <c r="D66" s="134" t="s">
        <v>507</v>
      </c>
      <c r="E66" s="134" t="s">
        <v>279</v>
      </c>
      <c r="F66" s="135" t="s">
        <v>192</v>
      </c>
      <c r="G66" s="55" t="s">
        <v>20</v>
      </c>
      <c r="H66" s="136">
        <v>45717</v>
      </c>
      <c r="I66" s="136">
        <f>EDATE(Table3[[#This Row],[DESDE]],6)</f>
        <v>45901</v>
      </c>
      <c r="J66" s="137" t="s">
        <v>489</v>
      </c>
      <c r="K66" s="138">
        <v>65000</v>
      </c>
      <c r="L66" s="138">
        <v>0</v>
      </c>
      <c r="M66" s="138">
        <v>65000</v>
      </c>
      <c r="N66" s="138">
        <f>Table3[[#This Row],[SUELDO BRUTO (RD$)]]*0.0287</f>
        <v>1865.5</v>
      </c>
      <c r="O66" s="138">
        <v>4427.58</v>
      </c>
      <c r="P66" s="138">
        <f>Table3[[#This Row],[SUELDO BRUTO (RD$)]]*0.0304</f>
        <v>1976</v>
      </c>
      <c r="Q66" s="138">
        <v>945</v>
      </c>
      <c r="R66" s="138">
        <f t="shared" si="0"/>
        <v>9214.08</v>
      </c>
      <c r="S66" s="138">
        <f t="shared" si="1"/>
        <v>55785.919999999998</v>
      </c>
      <c r="T66" s="126"/>
      <c r="U66" s="127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</row>
    <row r="67" spans="2:83" s="133" customFormat="1" ht="55.5" customHeight="1" x14ac:dyDescent="0.3">
      <c r="B67" s="55">
        <v>58</v>
      </c>
      <c r="C67" s="134" t="s">
        <v>287</v>
      </c>
      <c r="D67" s="134" t="s">
        <v>507</v>
      </c>
      <c r="E67" s="134" t="s">
        <v>279</v>
      </c>
      <c r="F67" s="135" t="s">
        <v>192</v>
      </c>
      <c r="G67" s="55" t="s">
        <v>20</v>
      </c>
      <c r="H67" s="136">
        <v>45717</v>
      </c>
      <c r="I67" s="136">
        <f>EDATE(Table3[[#This Row],[DESDE]],6)</f>
        <v>45901</v>
      </c>
      <c r="J67" s="137" t="s">
        <v>489</v>
      </c>
      <c r="K67" s="138">
        <v>65000</v>
      </c>
      <c r="L67" s="138">
        <v>0</v>
      </c>
      <c r="M67" s="138">
        <v>65000</v>
      </c>
      <c r="N67" s="138">
        <f>Table3[[#This Row],[SUELDO BRUTO (RD$)]]*0.0287</f>
        <v>1865.5</v>
      </c>
      <c r="O67" s="138">
        <v>4427.58</v>
      </c>
      <c r="P67" s="138">
        <f>Table3[[#This Row],[SUELDO BRUTO (RD$)]]*0.0304</f>
        <v>1976</v>
      </c>
      <c r="Q67" s="138">
        <v>22688.37</v>
      </c>
      <c r="R67" s="138">
        <f t="shared" si="0"/>
        <v>30957.449999999997</v>
      </c>
      <c r="S67" s="138">
        <f t="shared" si="1"/>
        <v>34042.550000000003</v>
      </c>
      <c r="T67" s="126"/>
      <c r="U67" s="127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</row>
    <row r="68" spans="2:83" s="133" customFormat="1" ht="55.5" customHeight="1" x14ac:dyDescent="0.3">
      <c r="B68" s="55">
        <v>59</v>
      </c>
      <c r="C68" s="134" t="s">
        <v>288</v>
      </c>
      <c r="D68" s="134" t="s">
        <v>507</v>
      </c>
      <c r="E68" s="134" t="s">
        <v>279</v>
      </c>
      <c r="F68" s="135" t="s">
        <v>192</v>
      </c>
      <c r="G68" s="55" t="s">
        <v>20</v>
      </c>
      <c r="H68" s="136">
        <v>45717</v>
      </c>
      <c r="I68" s="136">
        <f>EDATE(Table3[[#This Row],[DESDE]],6)</f>
        <v>45901</v>
      </c>
      <c r="J68" s="137" t="s">
        <v>489</v>
      </c>
      <c r="K68" s="138">
        <v>65000</v>
      </c>
      <c r="L68" s="138">
        <v>0</v>
      </c>
      <c r="M68" s="138">
        <v>65000</v>
      </c>
      <c r="N68" s="138">
        <f>Table3[[#This Row],[SUELDO BRUTO (RD$)]]*0.0287</f>
        <v>1865.5</v>
      </c>
      <c r="O68" s="138">
        <v>4427.58</v>
      </c>
      <c r="P68" s="138">
        <f>Table3[[#This Row],[SUELDO BRUTO (RD$)]]*0.0304</f>
        <v>1976</v>
      </c>
      <c r="Q68" s="138">
        <v>945</v>
      </c>
      <c r="R68" s="138">
        <f t="shared" si="0"/>
        <v>9214.08</v>
      </c>
      <c r="S68" s="138">
        <f t="shared" si="1"/>
        <v>55785.919999999998</v>
      </c>
      <c r="T68" s="126"/>
      <c r="U68" s="127"/>
      <c r="V68" s="126"/>
      <c r="W68" s="127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126"/>
      <c r="BZ68" s="126"/>
      <c r="CA68" s="126"/>
      <c r="CB68" s="126"/>
      <c r="CC68" s="126"/>
      <c r="CD68" s="126"/>
      <c r="CE68" s="126"/>
    </row>
    <row r="69" spans="2:83" s="133" customFormat="1" ht="55.5" customHeight="1" x14ac:dyDescent="0.3">
      <c r="B69" s="55">
        <v>60</v>
      </c>
      <c r="C69" s="134" t="s">
        <v>291</v>
      </c>
      <c r="D69" s="134" t="s">
        <v>507</v>
      </c>
      <c r="E69" s="134" t="s">
        <v>279</v>
      </c>
      <c r="F69" s="135" t="s">
        <v>192</v>
      </c>
      <c r="G69" s="55" t="s">
        <v>30</v>
      </c>
      <c r="H69" s="136">
        <v>45870</v>
      </c>
      <c r="I69" s="136">
        <f>EDATE(Table3[[#This Row],[DESDE]],6)</f>
        <v>46054</v>
      </c>
      <c r="J69" s="137" t="s">
        <v>489</v>
      </c>
      <c r="K69" s="138">
        <v>65000</v>
      </c>
      <c r="L69" s="138">
        <v>0</v>
      </c>
      <c r="M69" s="138">
        <v>65000</v>
      </c>
      <c r="N69" s="138">
        <f>Table3[[#This Row],[SUELDO BRUTO (RD$)]]*0.0287</f>
        <v>1865.5</v>
      </c>
      <c r="O69" s="138">
        <v>4427.58</v>
      </c>
      <c r="P69" s="138">
        <f>Table3[[#This Row],[SUELDO BRUTO (RD$)]]*0.0304</f>
        <v>1976</v>
      </c>
      <c r="Q69" s="138">
        <v>945</v>
      </c>
      <c r="R69" s="138">
        <f t="shared" si="0"/>
        <v>9214.08</v>
      </c>
      <c r="S69" s="138">
        <f t="shared" si="1"/>
        <v>55785.919999999998</v>
      </c>
      <c r="T69" s="126"/>
      <c r="U69" s="127"/>
      <c r="V69" s="127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</row>
    <row r="70" spans="2:83" s="133" customFormat="1" ht="55.5" customHeight="1" x14ac:dyDescent="0.3">
      <c r="B70" s="55">
        <v>61</v>
      </c>
      <c r="C70" s="134" t="s">
        <v>293</v>
      </c>
      <c r="D70" s="134" t="s">
        <v>157</v>
      </c>
      <c r="E70" s="134" t="s">
        <v>549</v>
      </c>
      <c r="F70" s="135" t="s">
        <v>192</v>
      </c>
      <c r="G70" s="55" t="s">
        <v>20</v>
      </c>
      <c r="H70" s="136">
        <v>45717</v>
      </c>
      <c r="I70" s="136">
        <f>EDATE(Table3[[#This Row],[DESDE]],6)</f>
        <v>45901</v>
      </c>
      <c r="J70" s="137" t="s">
        <v>489</v>
      </c>
      <c r="K70" s="138">
        <v>130000</v>
      </c>
      <c r="L70" s="138">
        <v>0</v>
      </c>
      <c r="M70" s="138">
        <v>130000</v>
      </c>
      <c r="N70" s="138">
        <f>Table3[[#This Row],[SUELDO BRUTO (RD$)]]*0.0287</f>
        <v>3731</v>
      </c>
      <c r="O70" s="138">
        <v>19162.12</v>
      </c>
      <c r="P70" s="138">
        <f>Table3[[#This Row],[SUELDO BRUTO (RD$)]]*0.0304</f>
        <v>3952</v>
      </c>
      <c r="Q70" s="138">
        <v>20272.490000000002</v>
      </c>
      <c r="R70" s="138">
        <f>SUM(N70:Q70)</f>
        <v>47117.61</v>
      </c>
      <c r="S70" s="138">
        <f>(M70-R70)</f>
        <v>82882.39</v>
      </c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BM70" s="126"/>
      <c r="BN70" s="126"/>
      <c r="BO70" s="126"/>
      <c r="BP70" s="126"/>
      <c r="BQ70" s="126"/>
      <c r="BR70" s="126"/>
      <c r="BS70" s="126"/>
      <c r="BT70" s="126"/>
      <c r="BU70" s="126"/>
      <c r="BV70" s="126"/>
      <c r="BW70" s="126"/>
      <c r="BX70" s="126"/>
      <c r="BY70" s="126"/>
      <c r="BZ70" s="126"/>
      <c r="CA70" s="126"/>
      <c r="CB70" s="126"/>
      <c r="CC70" s="126"/>
      <c r="CD70" s="126"/>
      <c r="CE70" s="126"/>
    </row>
    <row r="71" spans="2:83" s="133" customFormat="1" ht="55.5" customHeight="1" x14ac:dyDescent="0.3">
      <c r="B71" s="55">
        <v>62</v>
      </c>
      <c r="C71" s="134" t="s">
        <v>292</v>
      </c>
      <c r="D71" s="134" t="s">
        <v>157</v>
      </c>
      <c r="E71" s="134" t="s">
        <v>158</v>
      </c>
      <c r="F71" s="135" t="s">
        <v>192</v>
      </c>
      <c r="G71" s="55" t="s">
        <v>20</v>
      </c>
      <c r="H71" s="136">
        <v>45717</v>
      </c>
      <c r="I71" s="136">
        <f>EDATE(Table3[[#This Row],[DESDE]],6)</f>
        <v>45901</v>
      </c>
      <c r="J71" s="137" t="s">
        <v>489</v>
      </c>
      <c r="K71" s="138">
        <v>70000</v>
      </c>
      <c r="L71" s="138">
        <v>0</v>
      </c>
      <c r="M71" s="138">
        <v>70000</v>
      </c>
      <c r="N71" s="138">
        <f>Table3[[#This Row],[SUELDO BRUTO (RD$)]]*0.0287</f>
        <v>2009</v>
      </c>
      <c r="O71" s="138">
        <v>5368.48</v>
      </c>
      <c r="P71" s="138">
        <f>Table3[[#This Row],[SUELDO BRUTO (RD$)]]*0.0304</f>
        <v>2128</v>
      </c>
      <c r="Q71" s="138">
        <v>1457.9</v>
      </c>
      <c r="R71" s="138">
        <f t="shared" si="0"/>
        <v>10963.38</v>
      </c>
      <c r="S71" s="138">
        <f t="shared" si="1"/>
        <v>59036.62</v>
      </c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126"/>
      <c r="BG71" s="126"/>
      <c r="BH71" s="126"/>
      <c r="BI71" s="126"/>
      <c r="BJ71" s="126"/>
      <c r="BK71" s="126"/>
      <c r="BL71" s="126"/>
      <c r="BM71" s="126"/>
      <c r="BN71" s="126"/>
      <c r="BO71" s="126"/>
      <c r="BP71" s="126"/>
      <c r="BQ71" s="126"/>
      <c r="BR71" s="126"/>
      <c r="BS71" s="126"/>
      <c r="BT71" s="126"/>
      <c r="BU71" s="126"/>
      <c r="BV71" s="126"/>
      <c r="BW71" s="126"/>
      <c r="BX71" s="126"/>
      <c r="BY71" s="126"/>
      <c r="BZ71" s="126"/>
      <c r="CA71" s="126"/>
      <c r="CB71" s="126"/>
      <c r="CC71" s="126"/>
      <c r="CD71" s="126"/>
      <c r="CE71" s="126"/>
    </row>
    <row r="72" spans="2:83" s="133" customFormat="1" ht="55.5" customHeight="1" x14ac:dyDescent="0.3">
      <c r="B72" s="55">
        <v>63</v>
      </c>
      <c r="C72" s="134" t="s">
        <v>294</v>
      </c>
      <c r="D72" s="134" t="s">
        <v>157</v>
      </c>
      <c r="E72" s="134" t="s">
        <v>158</v>
      </c>
      <c r="F72" s="135" t="s">
        <v>192</v>
      </c>
      <c r="G72" s="55" t="s">
        <v>30</v>
      </c>
      <c r="H72" s="136">
        <v>45717</v>
      </c>
      <c r="I72" s="136">
        <f>EDATE(Table3[[#This Row],[DESDE]],6)</f>
        <v>45901</v>
      </c>
      <c r="J72" s="137" t="s">
        <v>489</v>
      </c>
      <c r="K72" s="138">
        <v>70000</v>
      </c>
      <c r="L72" s="138">
        <v>0</v>
      </c>
      <c r="M72" s="138">
        <v>70000</v>
      </c>
      <c r="N72" s="138">
        <f>Table3[[#This Row],[SUELDO BRUTO (RD$)]]*0.0287</f>
        <v>2009</v>
      </c>
      <c r="O72" s="138">
        <v>5368.48</v>
      </c>
      <c r="P72" s="138">
        <f>Table3[[#This Row],[SUELDO BRUTO (RD$)]]*0.0304</f>
        <v>2128</v>
      </c>
      <c r="Q72" s="138">
        <v>795</v>
      </c>
      <c r="R72" s="138">
        <f t="shared" si="0"/>
        <v>10300.48</v>
      </c>
      <c r="S72" s="138">
        <f t="shared" si="1"/>
        <v>59699.520000000004</v>
      </c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26"/>
      <c r="BK72" s="126"/>
      <c r="BL72" s="126"/>
      <c r="BM72" s="126"/>
      <c r="BN72" s="126"/>
      <c r="BO72" s="126"/>
      <c r="BP72" s="126"/>
      <c r="BQ72" s="126"/>
      <c r="BR72" s="126"/>
      <c r="BS72" s="126"/>
      <c r="BT72" s="126"/>
      <c r="BU72" s="126"/>
      <c r="BV72" s="126"/>
      <c r="BW72" s="126"/>
      <c r="BX72" s="126"/>
      <c r="BY72" s="126"/>
      <c r="BZ72" s="126"/>
      <c r="CA72" s="126"/>
      <c r="CB72" s="126"/>
      <c r="CC72" s="126"/>
      <c r="CD72" s="126"/>
      <c r="CE72" s="126"/>
    </row>
    <row r="73" spans="2:83" s="133" customFormat="1" ht="55.5" customHeight="1" x14ac:dyDescent="0.3">
      <c r="B73" s="55">
        <v>64</v>
      </c>
      <c r="C73" s="134" t="s">
        <v>295</v>
      </c>
      <c r="D73" s="134" t="s">
        <v>157</v>
      </c>
      <c r="E73" s="134" t="s">
        <v>158</v>
      </c>
      <c r="F73" s="135" t="s">
        <v>192</v>
      </c>
      <c r="G73" s="55" t="s">
        <v>20</v>
      </c>
      <c r="H73" s="136">
        <v>45717</v>
      </c>
      <c r="I73" s="136">
        <f>EDATE(Table3[[#This Row],[DESDE]],6)</f>
        <v>45901</v>
      </c>
      <c r="J73" s="137" t="s">
        <v>489</v>
      </c>
      <c r="K73" s="138">
        <v>70000</v>
      </c>
      <c r="L73" s="138">
        <v>0</v>
      </c>
      <c r="M73" s="138">
        <v>70000</v>
      </c>
      <c r="N73" s="138">
        <f>Table3[[#This Row],[SUELDO BRUTO (RD$)]]*0.0287</f>
        <v>2009</v>
      </c>
      <c r="O73" s="138">
        <v>5368.48</v>
      </c>
      <c r="P73" s="138">
        <f>Table3[[#This Row],[SUELDO BRUTO (RD$)]]*0.0304</f>
        <v>2128</v>
      </c>
      <c r="Q73" s="138">
        <v>345</v>
      </c>
      <c r="R73" s="138">
        <f t="shared" si="0"/>
        <v>9850.48</v>
      </c>
      <c r="S73" s="138">
        <f t="shared" si="1"/>
        <v>60149.520000000004</v>
      </c>
      <c r="T73" s="126"/>
      <c r="U73" s="127"/>
      <c r="V73" s="127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6"/>
      <c r="BD73" s="126"/>
      <c r="BE73" s="126"/>
      <c r="BF73" s="126"/>
      <c r="BG73" s="126"/>
      <c r="BH73" s="126"/>
      <c r="BI73" s="126"/>
      <c r="BJ73" s="126"/>
      <c r="BK73" s="126"/>
      <c r="BL73" s="126"/>
      <c r="BM73" s="126"/>
      <c r="BN73" s="126"/>
      <c r="BO73" s="126"/>
      <c r="BP73" s="126"/>
      <c r="BQ73" s="126"/>
      <c r="BR73" s="126"/>
      <c r="BS73" s="126"/>
      <c r="BT73" s="126"/>
      <c r="BU73" s="126"/>
      <c r="BV73" s="126"/>
      <c r="BW73" s="126"/>
      <c r="BX73" s="126"/>
      <c r="BY73" s="126"/>
      <c r="BZ73" s="126"/>
      <c r="CA73" s="126"/>
      <c r="CB73" s="126"/>
      <c r="CC73" s="126"/>
      <c r="CD73" s="126"/>
      <c r="CE73" s="126"/>
    </row>
    <row r="74" spans="2:83" s="133" customFormat="1" ht="55.5" customHeight="1" x14ac:dyDescent="0.3">
      <c r="B74" s="55">
        <v>65</v>
      </c>
      <c r="C74" s="134" t="s">
        <v>296</v>
      </c>
      <c r="D74" s="134" t="s">
        <v>297</v>
      </c>
      <c r="E74" s="134" t="s">
        <v>501</v>
      </c>
      <c r="F74" s="135" t="s">
        <v>192</v>
      </c>
      <c r="G74" s="55" t="s">
        <v>30</v>
      </c>
      <c r="H74" s="136">
        <v>45717</v>
      </c>
      <c r="I74" s="136">
        <f>EDATE(Table3[[#This Row],[DESDE]],6)</f>
        <v>45901</v>
      </c>
      <c r="J74" s="137" t="s">
        <v>488</v>
      </c>
      <c r="K74" s="138">
        <v>130000</v>
      </c>
      <c r="L74" s="138">
        <v>0</v>
      </c>
      <c r="M74" s="138">
        <v>130000</v>
      </c>
      <c r="N74" s="138">
        <f>Table3[[#This Row],[SUELDO BRUTO (RD$)]]*0.0287</f>
        <v>3731</v>
      </c>
      <c r="O74" s="138">
        <v>19162.12</v>
      </c>
      <c r="P74" s="138">
        <f>Table3[[#This Row],[SUELDO BRUTO (RD$)]]*0.0304</f>
        <v>3952</v>
      </c>
      <c r="Q74" s="138">
        <v>925</v>
      </c>
      <c r="R74" s="138">
        <f t="shared" si="0"/>
        <v>27770.12</v>
      </c>
      <c r="S74" s="138">
        <f t="shared" si="1"/>
        <v>102229.88</v>
      </c>
      <c r="T74" s="126"/>
      <c r="U74" s="127"/>
      <c r="V74" s="127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6"/>
      <c r="BD74" s="126"/>
      <c r="BE74" s="126"/>
      <c r="BF74" s="126"/>
      <c r="BG74" s="126"/>
      <c r="BH74" s="126"/>
      <c r="BI74" s="126"/>
      <c r="BJ74" s="126"/>
      <c r="BK74" s="126"/>
      <c r="BL74" s="126"/>
      <c r="BM74" s="126"/>
      <c r="BN74" s="126"/>
      <c r="BO74" s="126"/>
      <c r="BP74" s="126"/>
      <c r="BQ74" s="126"/>
      <c r="BR74" s="126"/>
      <c r="BS74" s="126"/>
      <c r="BT74" s="126"/>
      <c r="BU74" s="126"/>
      <c r="BV74" s="126"/>
      <c r="BW74" s="126"/>
      <c r="BX74" s="126"/>
      <c r="BY74" s="126"/>
      <c r="BZ74" s="126"/>
      <c r="CA74" s="126"/>
      <c r="CB74" s="126"/>
      <c r="CC74" s="126"/>
      <c r="CD74" s="126"/>
      <c r="CE74" s="126"/>
    </row>
    <row r="75" spans="2:83" s="133" customFormat="1" ht="55.5" customHeight="1" x14ac:dyDescent="0.3">
      <c r="B75" s="55"/>
      <c r="C75" s="134"/>
      <c r="D75" s="134"/>
      <c r="E75" s="134"/>
      <c r="F75" s="135"/>
      <c r="G75" s="136"/>
      <c r="H75" s="141"/>
      <c r="I75" s="141"/>
      <c r="J75" s="137"/>
      <c r="K75" s="138"/>
      <c r="L75" s="138"/>
      <c r="M75" s="138"/>
      <c r="N75" s="138"/>
      <c r="O75" s="138"/>
      <c r="P75" s="138"/>
      <c r="Q75" s="138"/>
      <c r="R75" s="138"/>
      <c r="S75" s="138"/>
      <c r="T75" s="126"/>
      <c r="U75" s="127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126"/>
      <c r="BG75" s="126"/>
      <c r="BH75" s="126"/>
      <c r="BI75" s="126"/>
      <c r="BJ75" s="126"/>
      <c r="BK75" s="126"/>
      <c r="BL75" s="126"/>
      <c r="BM75" s="126"/>
      <c r="BN75" s="126"/>
      <c r="BO75" s="126"/>
      <c r="BP75" s="126"/>
      <c r="BQ75" s="126"/>
      <c r="BR75" s="126"/>
      <c r="BS75" s="126"/>
      <c r="BT75" s="126"/>
      <c r="BU75" s="126"/>
      <c r="BV75" s="126"/>
      <c r="BW75" s="126"/>
      <c r="BX75" s="126"/>
      <c r="BY75" s="126"/>
      <c r="BZ75" s="126"/>
      <c r="CA75" s="126"/>
      <c r="CB75" s="126"/>
      <c r="CC75" s="126"/>
      <c r="CD75" s="126"/>
      <c r="CE75" s="126"/>
    </row>
    <row r="76" spans="2:83" s="133" customFormat="1" ht="55.5" customHeight="1" thickBot="1" x14ac:dyDescent="0.35">
      <c r="B76" s="220" t="s">
        <v>177</v>
      </c>
      <c r="C76" s="221"/>
      <c r="D76" s="221"/>
      <c r="E76" s="221"/>
      <c r="F76" s="221"/>
      <c r="G76" s="221"/>
      <c r="H76" s="221"/>
      <c r="I76" s="222"/>
      <c r="J76" s="142"/>
      <c r="K76" s="143">
        <f>SUBTOTAL(109,Table3[SUELDO BRUTO (RD$)])</f>
        <v>6009600</v>
      </c>
      <c r="L76" s="143">
        <f>SUBTOTAL(109,Table3[OTROS ING.])</f>
        <v>0</v>
      </c>
      <c r="M76" s="143">
        <f>SUBTOTAL(109,Table3[TOTALl ING.])</f>
        <v>6009600</v>
      </c>
      <c r="N76" s="143">
        <f>SUM(N10:N74)</f>
        <v>172475.51999999996</v>
      </c>
      <c r="O76" s="143">
        <f>SUM(O10:O74)</f>
        <v>669401.32999999949</v>
      </c>
      <c r="P76" s="143">
        <f>SUM(P10:P74)</f>
        <v>182691.83999999997</v>
      </c>
      <c r="Q76" s="143">
        <f>SUM(Q10:Q74)</f>
        <v>162874.51999999996</v>
      </c>
      <c r="R76" s="143">
        <f>SUM(R10:R74)</f>
        <v>1187443.21</v>
      </c>
      <c r="S76" s="143">
        <f>SUM(S10:S75)</f>
        <v>4822156.7899999972</v>
      </c>
      <c r="T76" s="126"/>
      <c r="U76" s="127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  <c r="BH76" s="126"/>
      <c r="BI76" s="126"/>
      <c r="BJ76" s="126"/>
      <c r="BK76" s="126"/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V76" s="126"/>
      <c r="BW76" s="126"/>
      <c r="BX76" s="126"/>
      <c r="BY76" s="126"/>
      <c r="BZ76" s="126"/>
      <c r="CA76" s="126"/>
      <c r="CB76" s="126"/>
      <c r="CC76" s="126"/>
      <c r="CD76" s="126"/>
      <c r="CE76" s="126"/>
    </row>
    <row r="77" spans="2:83" s="133" customFormat="1" ht="39.75" customHeight="1" x14ac:dyDescent="0.3"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39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/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/>
      <c r="BW77" s="126"/>
      <c r="BX77" s="126"/>
      <c r="BY77" s="126"/>
      <c r="BZ77" s="126"/>
      <c r="CA77" s="126"/>
      <c r="CB77" s="126"/>
      <c r="CC77" s="126"/>
      <c r="CD77" s="126"/>
      <c r="CE77" s="126"/>
    </row>
    <row r="78" spans="2:83" s="133" customFormat="1" ht="39.75" customHeight="1" x14ac:dyDescent="0.3">
      <c r="B78" s="144"/>
      <c r="C78" s="144"/>
      <c r="D78" s="128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26"/>
      <c r="U78" s="139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/>
      <c r="BW78" s="126"/>
      <c r="BX78" s="126"/>
      <c r="BY78" s="126"/>
      <c r="BZ78" s="126"/>
      <c r="CA78" s="126"/>
      <c r="CB78" s="126"/>
      <c r="CC78" s="126"/>
      <c r="CD78" s="126"/>
      <c r="CE78" s="126"/>
    </row>
    <row r="79" spans="2:83" s="128" customFormat="1" ht="39.75" customHeight="1" x14ac:dyDescent="0.3">
      <c r="B79" s="144"/>
      <c r="C79" s="144"/>
      <c r="D79" s="145" t="s">
        <v>178</v>
      </c>
      <c r="E79" s="144"/>
      <c r="F79" s="223" t="s">
        <v>298</v>
      </c>
      <c r="G79" s="223"/>
      <c r="H79" s="144"/>
      <c r="I79" s="144"/>
      <c r="J79" s="144"/>
      <c r="K79" s="144"/>
      <c r="L79" s="144"/>
      <c r="M79" s="217" t="s">
        <v>298</v>
      </c>
      <c r="N79" s="217"/>
      <c r="O79" s="217"/>
      <c r="P79" s="144"/>
      <c r="Q79" s="144"/>
      <c r="R79" s="144"/>
      <c r="S79" s="144"/>
    </row>
    <row r="80" spans="2:83" s="144" customFormat="1" ht="39.75" customHeight="1" x14ac:dyDescent="0.3">
      <c r="D80" s="145"/>
      <c r="F80" s="146"/>
      <c r="H80" s="145"/>
      <c r="I80" s="145"/>
      <c r="J80" s="145"/>
      <c r="N80" s="145"/>
      <c r="O80" s="145"/>
    </row>
    <row r="81" spans="2:19" s="144" customFormat="1" ht="39.75" customHeight="1" thickBot="1" x14ac:dyDescent="0.35">
      <c r="F81" s="223"/>
      <c r="G81" s="223"/>
    </row>
    <row r="82" spans="2:19" s="144" customFormat="1" ht="39.75" customHeight="1" x14ac:dyDescent="0.3">
      <c r="D82" s="147" t="s">
        <v>299</v>
      </c>
      <c r="F82" s="224" t="s">
        <v>182</v>
      </c>
      <c r="G82" s="224"/>
      <c r="M82" s="218" t="s">
        <v>300</v>
      </c>
      <c r="N82" s="218"/>
      <c r="O82" s="218"/>
    </row>
    <row r="83" spans="2:19" s="144" customFormat="1" ht="39.75" customHeight="1" x14ac:dyDescent="0.3"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</row>
    <row r="84" spans="2:19" s="148" customFormat="1" ht="39.75" customHeight="1" x14ac:dyDescent="0.3"/>
    <row r="85" spans="2:19" s="148" customFormat="1" ht="39.75" customHeight="1" x14ac:dyDescent="0.3"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</row>
    <row r="86" spans="2:19" s="148" customFormat="1" ht="39.75" customHeight="1" x14ac:dyDescent="0.3"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</row>
  </sheetData>
  <mergeCells count="9">
    <mergeCell ref="B5:S5"/>
    <mergeCell ref="M79:O79"/>
    <mergeCell ref="M82:O82"/>
    <mergeCell ref="B6:S6"/>
    <mergeCell ref="B76:I76"/>
    <mergeCell ref="F79:G79"/>
    <mergeCell ref="F81:G81"/>
    <mergeCell ref="F82:G82"/>
    <mergeCell ref="B7:S7"/>
  </mergeCells>
  <phoneticPr fontId="1" type="noConversion"/>
  <printOptions verticalCentered="1"/>
  <pageMargins left="0.7" right="0.7" top="0.75" bottom="0.75" header="0.3" footer="0.3"/>
  <pageSetup paperSize="5" scale="27" fitToHeight="0" orientation="landscape" r:id="rId1"/>
  <headerFooter>
    <oddFooter>&amp;CPágina &amp;P / &amp;N</oddFooter>
  </headerFooter>
  <rowBreaks count="1" manualBreakCount="1">
    <brk id="33" min="1" max="17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view="pageBreakPreview" topLeftCell="D6" zoomScale="73" zoomScaleNormal="80" zoomScaleSheetLayoutView="73" workbookViewId="0">
      <selection activeCell="B7" sqref="B7:P7"/>
    </sheetView>
  </sheetViews>
  <sheetFormatPr baseColWidth="10" defaultColWidth="9.28515625" defaultRowHeight="12.75" x14ac:dyDescent="0.2"/>
  <cols>
    <col min="1" max="1" width="5.7109375" style="150" customWidth="1"/>
    <col min="2" max="2" width="6.5703125" style="149" customWidth="1"/>
    <col min="3" max="3" width="24.42578125" style="150" customWidth="1"/>
    <col min="4" max="4" width="28.28515625" style="150" customWidth="1"/>
    <col min="5" max="5" width="25.42578125" style="150" customWidth="1"/>
    <col min="6" max="6" width="21.7109375" style="149" customWidth="1"/>
    <col min="7" max="7" width="22.5703125" style="149" customWidth="1"/>
    <col min="8" max="8" width="18.28515625" style="150" customWidth="1"/>
    <col min="9" max="10" width="13.28515625" style="150" customWidth="1"/>
    <col min="11" max="11" width="12.7109375" style="150" customWidth="1"/>
    <col min="12" max="12" width="14.28515625" style="150" customWidth="1"/>
    <col min="13" max="13" width="16.42578125" style="150" customWidth="1"/>
    <col min="14" max="16" width="13.28515625" style="150" customWidth="1"/>
    <col min="17" max="16384" width="9.28515625" style="150"/>
  </cols>
  <sheetData>
    <row r="1" spans="2:21" ht="37.5" customHeight="1" x14ac:dyDescent="0.2"/>
    <row r="2" spans="2:21" ht="37.5" customHeight="1" x14ac:dyDescent="0.2"/>
    <row r="3" spans="2:21" ht="37.5" customHeight="1" x14ac:dyDescent="0.2">
      <c r="S3" s="151"/>
    </row>
    <row r="4" spans="2:21" ht="19.5" customHeight="1" x14ac:dyDescent="0.2"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</row>
    <row r="5" spans="2:21" ht="9.75" customHeight="1" x14ac:dyDescent="0.2">
      <c r="B5" s="152"/>
      <c r="C5" s="153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2:21" ht="21.75" customHeight="1" x14ac:dyDescent="0.25">
      <c r="B6" s="236" t="s">
        <v>0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</row>
    <row r="7" spans="2:21" ht="26.25" customHeight="1" x14ac:dyDescent="0.25">
      <c r="B7" s="236" t="s">
        <v>555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2:21" ht="10.5" customHeight="1" x14ac:dyDescent="0.2">
      <c r="C8" s="154"/>
      <c r="D8" s="154"/>
      <c r="F8" s="155"/>
      <c r="G8" s="155"/>
      <c r="H8" s="154"/>
      <c r="I8" s="154"/>
      <c r="J8" s="154"/>
      <c r="L8" s="154"/>
      <c r="N8" s="154"/>
      <c r="O8" s="154"/>
    </row>
    <row r="9" spans="2:21" s="156" customFormat="1" ht="11.25" x14ac:dyDescent="0.2">
      <c r="B9" s="237" t="s">
        <v>482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</row>
    <row r="10" spans="2:21" ht="14.25" customHeight="1" thickBot="1" x14ac:dyDescent="0.25">
      <c r="C10" s="154"/>
      <c r="D10" s="154"/>
      <c r="F10" s="155"/>
      <c r="G10" s="155"/>
      <c r="H10" s="154"/>
      <c r="I10" s="154"/>
      <c r="J10" s="154"/>
      <c r="L10" s="154"/>
      <c r="N10" s="154"/>
      <c r="O10" s="154"/>
    </row>
    <row r="11" spans="2:21" s="157" customFormat="1" ht="29.25" customHeight="1" x14ac:dyDescent="0.2">
      <c r="B11" s="27" t="s">
        <v>1</v>
      </c>
      <c r="C11" s="28" t="s">
        <v>183</v>
      </c>
      <c r="D11" s="28" t="s">
        <v>301</v>
      </c>
      <c r="E11" s="28" t="s">
        <v>184</v>
      </c>
      <c r="F11" s="28" t="s">
        <v>5</v>
      </c>
      <c r="G11" s="28" t="s">
        <v>6</v>
      </c>
      <c r="H11" s="28" t="s">
        <v>187</v>
      </c>
      <c r="I11" s="28" t="s">
        <v>302</v>
      </c>
      <c r="J11" s="28" t="s">
        <v>303</v>
      </c>
      <c r="K11" s="28" t="s">
        <v>10</v>
      </c>
      <c r="L11" s="28" t="s">
        <v>11</v>
      </c>
      <c r="M11" s="28" t="s">
        <v>12</v>
      </c>
      <c r="N11" s="28" t="s">
        <v>304</v>
      </c>
      <c r="O11" s="28" t="s">
        <v>305</v>
      </c>
      <c r="P11" s="29" t="s">
        <v>15</v>
      </c>
    </row>
    <row r="12" spans="2:21" s="157" customFormat="1" ht="32.1" customHeight="1" x14ac:dyDescent="0.2">
      <c r="B12" s="158">
        <v>1</v>
      </c>
      <c r="C12" s="158" t="s">
        <v>306</v>
      </c>
      <c r="D12" s="158" t="s">
        <v>307</v>
      </c>
      <c r="E12" s="158" t="s">
        <v>308</v>
      </c>
      <c r="F12" s="158" t="s">
        <v>309</v>
      </c>
      <c r="G12" s="158" t="s">
        <v>30</v>
      </c>
      <c r="H12" s="159">
        <v>15000</v>
      </c>
      <c r="I12" s="160">
        <v>0</v>
      </c>
      <c r="J12" s="159">
        <v>15000</v>
      </c>
      <c r="K12" s="159">
        <v>0</v>
      </c>
      <c r="L12" s="160">
        <v>0</v>
      </c>
      <c r="M12" s="159">
        <v>0</v>
      </c>
      <c r="N12" s="160">
        <v>0</v>
      </c>
      <c r="O12" s="159">
        <v>0</v>
      </c>
      <c r="P12" s="159">
        <v>15000</v>
      </c>
    </row>
    <row r="13" spans="2:21" s="157" customFormat="1" ht="32.1" customHeight="1" x14ac:dyDescent="0.2">
      <c r="B13" s="158">
        <v>2</v>
      </c>
      <c r="C13" s="158" t="s">
        <v>310</v>
      </c>
      <c r="D13" s="158" t="s">
        <v>307</v>
      </c>
      <c r="E13" s="158" t="s">
        <v>308</v>
      </c>
      <c r="F13" s="158" t="s">
        <v>309</v>
      </c>
      <c r="G13" s="158" t="s">
        <v>20</v>
      </c>
      <c r="H13" s="159">
        <v>15000</v>
      </c>
      <c r="I13" s="159">
        <v>0</v>
      </c>
      <c r="J13" s="159">
        <v>15000</v>
      </c>
      <c r="K13" s="159">
        <v>0</v>
      </c>
      <c r="L13" s="159">
        <v>0</v>
      </c>
      <c r="M13" s="159">
        <v>0</v>
      </c>
      <c r="N13" s="159">
        <v>0</v>
      </c>
      <c r="O13" s="159">
        <v>0</v>
      </c>
      <c r="P13" s="159">
        <v>15000</v>
      </c>
    </row>
    <row r="14" spans="2:21" s="157" customFormat="1" ht="32.1" customHeight="1" x14ac:dyDescent="0.2">
      <c r="B14" s="158">
        <v>3</v>
      </c>
      <c r="C14" s="158" t="s">
        <v>311</v>
      </c>
      <c r="D14" s="158" t="s">
        <v>307</v>
      </c>
      <c r="E14" s="158" t="s">
        <v>308</v>
      </c>
      <c r="F14" s="158" t="s">
        <v>309</v>
      </c>
      <c r="G14" s="158" t="s">
        <v>30</v>
      </c>
      <c r="H14" s="159">
        <v>50000</v>
      </c>
      <c r="I14" s="159">
        <v>0</v>
      </c>
      <c r="J14" s="159">
        <v>50000</v>
      </c>
      <c r="K14" s="159">
        <v>0</v>
      </c>
      <c r="L14" s="159">
        <v>2297.25</v>
      </c>
      <c r="M14" s="159">
        <v>0</v>
      </c>
      <c r="N14" s="159">
        <v>0</v>
      </c>
      <c r="O14" s="159">
        <v>2297.25</v>
      </c>
      <c r="P14" s="159">
        <v>47702.75</v>
      </c>
      <c r="U14" s="161"/>
    </row>
    <row r="15" spans="2:21" s="157" customFormat="1" ht="32.1" customHeight="1" x14ac:dyDescent="0.2">
      <c r="B15" s="158">
        <v>4</v>
      </c>
      <c r="C15" s="158" t="s">
        <v>312</v>
      </c>
      <c r="D15" s="158" t="s">
        <v>307</v>
      </c>
      <c r="E15" s="158" t="s">
        <v>308</v>
      </c>
      <c r="F15" s="158" t="s">
        <v>309</v>
      </c>
      <c r="G15" s="158" t="s">
        <v>30</v>
      </c>
      <c r="H15" s="159">
        <v>50000</v>
      </c>
      <c r="I15" s="159">
        <v>0</v>
      </c>
      <c r="J15" s="159">
        <v>50000</v>
      </c>
      <c r="K15" s="159">
        <v>0</v>
      </c>
      <c r="L15" s="159">
        <v>2297.25</v>
      </c>
      <c r="M15" s="159">
        <v>0</v>
      </c>
      <c r="N15" s="159">
        <v>0</v>
      </c>
      <c r="O15" s="159">
        <v>2297.25</v>
      </c>
      <c r="P15" s="159">
        <v>47702.75</v>
      </c>
    </row>
    <row r="16" spans="2:21" s="157" customFormat="1" ht="32.1" customHeight="1" x14ac:dyDescent="0.2">
      <c r="B16" s="158">
        <v>5</v>
      </c>
      <c r="C16" s="158" t="s">
        <v>313</v>
      </c>
      <c r="D16" s="158" t="s">
        <v>307</v>
      </c>
      <c r="E16" s="158" t="s">
        <v>308</v>
      </c>
      <c r="F16" s="158" t="s">
        <v>309</v>
      </c>
      <c r="G16" s="158" t="s">
        <v>20</v>
      </c>
      <c r="H16" s="159">
        <v>15000</v>
      </c>
      <c r="I16" s="159">
        <v>0</v>
      </c>
      <c r="J16" s="159">
        <v>15000</v>
      </c>
      <c r="K16" s="159">
        <v>0</v>
      </c>
      <c r="L16" s="159">
        <v>0</v>
      </c>
      <c r="M16" s="159">
        <v>0</v>
      </c>
      <c r="N16" s="159">
        <v>0</v>
      </c>
      <c r="O16" s="159">
        <v>0</v>
      </c>
      <c r="P16" s="159">
        <v>15000</v>
      </c>
    </row>
    <row r="17" spans="2:17" s="157" customFormat="1" ht="31.5" customHeight="1" x14ac:dyDescent="0.2">
      <c r="B17" s="158">
        <v>6</v>
      </c>
      <c r="C17" s="158" t="s">
        <v>314</v>
      </c>
      <c r="D17" s="158" t="s">
        <v>307</v>
      </c>
      <c r="E17" s="158" t="s">
        <v>308</v>
      </c>
      <c r="F17" s="158" t="s">
        <v>309</v>
      </c>
      <c r="G17" s="158" t="s">
        <v>20</v>
      </c>
      <c r="H17" s="159">
        <v>15000</v>
      </c>
      <c r="I17" s="159">
        <v>0</v>
      </c>
      <c r="J17" s="159">
        <v>15000</v>
      </c>
      <c r="K17" s="159">
        <v>0</v>
      </c>
      <c r="L17" s="159">
        <v>0</v>
      </c>
      <c r="M17" s="159">
        <v>0</v>
      </c>
      <c r="N17" s="159">
        <v>0</v>
      </c>
      <c r="O17" s="159">
        <v>0</v>
      </c>
      <c r="P17" s="159">
        <v>15000</v>
      </c>
    </row>
    <row r="18" spans="2:17" s="157" customFormat="1" ht="31.5" customHeight="1" x14ac:dyDescent="0.2">
      <c r="B18" s="158">
        <v>7</v>
      </c>
      <c r="C18" s="158" t="s">
        <v>315</v>
      </c>
      <c r="D18" s="158" t="s">
        <v>307</v>
      </c>
      <c r="E18" s="158" t="s">
        <v>308</v>
      </c>
      <c r="F18" s="158" t="s">
        <v>309</v>
      </c>
      <c r="G18" s="158" t="s">
        <v>30</v>
      </c>
      <c r="H18" s="159">
        <v>15000</v>
      </c>
      <c r="I18" s="159">
        <v>0</v>
      </c>
      <c r="J18" s="159">
        <v>15000</v>
      </c>
      <c r="K18" s="159">
        <v>0</v>
      </c>
      <c r="L18" s="159">
        <v>0</v>
      </c>
      <c r="M18" s="159">
        <v>0</v>
      </c>
      <c r="N18" s="159">
        <v>0</v>
      </c>
      <c r="O18" s="159">
        <v>0</v>
      </c>
      <c r="P18" s="159">
        <v>15000</v>
      </c>
    </row>
    <row r="19" spans="2:17" s="157" customFormat="1" ht="31.5" customHeight="1" x14ac:dyDescent="0.2">
      <c r="B19" s="158">
        <v>8</v>
      </c>
      <c r="C19" s="158" t="s">
        <v>316</v>
      </c>
      <c r="D19" s="158" t="s">
        <v>307</v>
      </c>
      <c r="E19" s="158" t="s">
        <v>308</v>
      </c>
      <c r="F19" s="158" t="s">
        <v>309</v>
      </c>
      <c r="G19" s="158" t="s">
        <v>30</v>
      </c>
      <c r="H19" s="159">
        <v>50000</v>
      </c>
      <c r="I19" s="159">
        <v>0</v>
      </c>
      <c r="J19" s="159">
        <v>50000</v>
      </c>
      <c r="K19" s="159">
        <v>0</v>
      </c>
      <c r="L19" s="159">
        <v>2297.25</v>
      </c>
      <c r="M19" s="159">
        <v>0</v>
      </c>
      <c r="N19" s="159">
        <v>0</v>
      </c>
      <c r="O19" s="159">
        <v>2297.25</v>
      </c>
      <c r="P19" s="159">
        <v>47702.75</v>
      </c>
    </row>
    <row r="20" spans="2:17" s="157" customFormat="1" ht="31.5" customHeight="1" x14ac:dyDescent="0.2">
      <c r="B20" s="158">
        <v>9</v>
      </c>
      <c r="C20" s="158" t="s">
        <v>317</v>
      </c>
      <c r="D20" s="158" t="s">
        <v>307</v>
      </c>
      <c r="E20" s="158" t="s">
        <v>308</v>
      </c>
      <c r="F20" s="158" t="s">
        <v>309</v>
      </c>
      <c r="G20" s="158" t="s">
        <v>30</v>
      </c>
      <c r="H20" s="159">
        <v>12000</v>
      </c>
      <c r="I20" s="159">
        <v>0</v>
      </c>
      <c r="J20" s="159">
        <v>12000</v>
      </c>
      <c r="K20" s="159">
        <v>0</v>
      </c>
      <c r="L20" s="159">
        <v>0</v>
      </c>
      <c r="M20" s="159">
        <v>0</v>
      </c>
      <c r="N20" s="159">
        <v>0</v>
      </c>
      <c r="O20" s="159">
        <v>0</v>
      </c>
      <c r="P20" s="159">
        <v>12000</v>
      </c>
    </row>
    <row r="21" spans="2:17" ht="31.5" customHeight="1" x14ac:dyDescent="0.2">
      <c r="B21" s="238" t="s">
        <v>177</v>
      </c>
      <c r="C21" s="238"/>
      <c r="D21" s="238"/>
      <c r="E21" s="238"/>
      <c r="F21" s="238"/>
      <c r="G21" s="238"/>
      <c r="H21" s="162">
        <f t="shared" ref="H21:P21" si="0">SUM(H12:H20)</f>
        <v>237000</v>
      </c>
      <c r="I21" s="162">
        <f t="shared" si="0"/>
        <v>0</v>
      </c>
      <c r="J21" s="162">
        <f t="shared" si="0"/>
        <v>237000</v>
      </c>
      <c r="K21" s="162">
        <f t="shared" si="0"/>
        <v>0</v>
      </c>
      <c r="L21" s="162">
        <f t="shared" si="0"/>
        <v>6891.75</v>
      </c>
      <c r="M21" s="162">
        <f t="shared" si="0"/>
        <v>0</v>
      </c>
      <c r="N21" s="162">
        <f t="shared" si="0"/>
        <v>0</v>
      </c>
      <c r="O21" s="162">
        <f t="shared" si="0"/>
        <v>6891.75</v>
      </c>
      <c r="P21" s="162">
        <f t="shared" si="0"/>
        <v>230108.25</v>
      </c>
    </row>
    <row r="22" spans="2:17" ht="21.75" customHeight="1" x14ac:dyDescent="0.2">
      <c r="J22" s="163"/>
    </row>
    <row r="23" spans="2:17" ht="21.75" customHeight="1" x14ac:dyDescent="0.2">
      <c r="D23" s="164" t="s">
        <v>178</v>
      </c>
      <c r="G23" s="234" t="s">
        <v>298</v>
      </c>
      <c r="H23" s="234"/>
      <c r="L23" s="234" t="s">
        <v>298</v>
      </c>
      <c r="M23" s="234"/>
    </row>
    <row r="24" spans="2:17" s="149" customFormat="1" ht="21.75" customHeight="1" x14ac:dyDescent="0.2">
      <c r="C24" s="150"/>
      <c r="E24" s="151"/>
      <c r="F24" s="164"/>
      <c r="I24" s="151"/>
      <c r="J24" s="165"/>
      <c r="K24" s="151"/>
      <c r="N24" s="150"/>
      <c r="O24" s="150"/>
      <c r="P24" s="150"/>
      <c r="Q24" s="150"/>
    </row>
    <row r="25" spans="2:17" s="149" customFormat="1" ht="21.75" customHeight="1" x14ac:dyDescent="0.2">
      <c r="C25" s="150"/>
      <c r="D25" s="166"/>
      <c r="E25" s="151"/>
      <c r="F25" s="164"/>
      <c r="G25" s="167"/>
      <c r="H25" s="168"/>
      <c r="I25" s="151"/>
      <c r="J25" s="165"/>
      <c r="K25" s="151"/>
      <c r="L25" s="166"/>
      <c r="M25" s="166"/>
      <c r="N25" s="150"/>
      <c r="O25" s="150"/>
      <c r="P25" s="150"/>
      <c r="Q25" s="150"/>
    </row>
    <row r="26" spans="2:17" s="149" customFormat="1" ht="21.75" customHeight="1" x14ac:dyDescent="0.2">
      <c r="C26" s="150"/>
      <c r="D26" s="164" t="s">
        <v>318</v>
      </c>
      <c r="E26" s="151"/>
      <c r="F26" s="164"/>
      <c r="G26" s="234" t="s">
        <v>319</v>
      </c>
      <c r="H26" s="234"/>
      <c r="I26" s="151"/>
      <c r="J26" s="165"/>
      <c r="K26" s="151"/>
      <c r="L26" s="234" t="s">
        <v>300</v>
      </c>
      <c r="M26" s="234"/>
      <c r="N26" s="150"/>
      <c r="O26" s="150"/>
      <c r="P26" s="150"/>
      <c r="Q26" s="150"/>
    </row>
    <row r="27" spans="2:17" s="149" customFormat="1" ht="21.75" customHeight="1" x14ac:dyDescent="0.2">
      <c r="C27" s="150"/>
      <c r="E27" s="151"/>
      <c r="F27" s="164"/>
      <c r="I27" s="151"/>
      <c r="J27" s="165"/>
      <c r="K27" s="151"/>
      <c r="N27" s="150"/>
      <c r="O27" s="150"/>
      <c r="P27" s="150"/>
      <c r="Q27" s="150"/>
    </row>
    <row r="28" spans="2:17" s="149" customFormat="1" ht="21.75" customHeight="1" x14ac:dyDescent="0.2">
      <c r="C28" s="150"/>
      <c r="E28" s="151"/>
      <c r="F28" s="164"/>
      <c r="I28" s="151"/>
      <c r="J28" s="165"/>
      <c r="K28" s="151"/>
      <c r="N28" s="150"/>
      <c r="O28" s="150"/>
      <c r="P28" s="150"/>
      <c r="Q28" s="150"/>
    </row>
    <row r="29" spans="2:17" s="149" customFormat="1" ht="21.75" customHeight="1" x14ac:dyDescent="0.2">
      <c r="C29" s="150"/>
      <c r="D29" s="150"/>
      <c r="E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</row>
    <row r="30" spans="2:17" s="149" customFormat="1" ht="21.75" customHeight="1" x14ac:dyDescent="0.2">
      <c r="C30" s="150"/>
      <c r="D30" s="150"/>
      <c r="E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</row>
    <row r="31" spans="2:17" s="149" customFormat="1" ht="21.75" customHeight="1" x14ac:dyDescent="0.2">
      <c r="C31" s="150"/>
      <c r="D31" s="150"/>
      <c r="E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</row>
    <row r="32" spans="2:17" s="149" customFormat="1" ht="21.75" customHeight="1" x14ac:dyDescent="0.2">
      <c r="C32" s="150"/>
      <c r="D32" s="150"/>
      <c r="E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</row>
    <row r="33" spans="2:17" s="149" customFormat="1" ht="21.75" customHeight="1" x14ac:dyDescent="0.2">
      <c r="C33" s="150"/>
      <c r="D33" s="150"/>
      <c r="E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</row>
    <row r="34" spans="2:17" s="149" customFormat="1" ht="21.75" customHeight="1" x14ac:dyDescent="0.2">
      <c r="C34" s="150"/>
      <c r="D34" s="150"/>
      <c r="E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</row>
    <row r="35" spans="2:17" s="149" customFormat="1" ht="21.75" customHeight="1" x14ac:dyDescent="0.2">
      <c r="C35" s="150"/>
      <c r="D35" s="150"/>
      <c r="E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</row>
    <row r="36" spans="2:17" s="149" customFormat="1" ht="21.75" customHeight="1" x14ac:dyDescent="0.2">
      <c r="C36" s="150"/>
      <c r="D36" s="150"/>
      <c r="E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</row>
    <row r="37" spans="2:17" s="149" customFormat="1" ht="21.75" customHeight="1" x14ac:dyDescent="0.2">
      <c r="C37" s="150"/>
      <c r="D37" s="150"/>
      <c r="E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</row>
    <row r="38" spans="2:17" s="149" customFormat="1" ht="21.75" customHeight="1" x14ac:dyDescent="0.2">
      <c r="C38" s="150"/>
      <c r="D38" s="150"/>
      <c r="E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</row>
    <row r="39" spans="2:17" ht="21.75" customHeight="1" x14ac:dyDescent="0.2">
      <c r="B39" s="150"/>
    </row>
    <row r="40" spans="2:17" ht="21.75" customHeight="1" x14ac:dyDescent="0.2">
      <c r="B40" s="150"/>
    </row>
    <row r="41" spans="2:17" ht="21.75" customHeight="1" x14ac:dyDescent="0.2">
      <c r="B41" s="150"/>
    </row>
    <row r="42" spans="2:17" ht="21.75" customHeight="1" x14ac:dyDescent="0.2">
      <c r="B42" s="150"/>
    </row>
    <row r="43" spans="2:17" ht="21.75" customHeight="1" x14ac:dyDescent="0.2">
      <c r="B43" s="150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70" customFormat="1" ht="36" customHeight="1" x14ac:dyDescent="0.2">
      <c r="B53" s="169"/>
      <c r="F53" s="169"/>
      <c r="G53" s="169"/>
    </row>
    <row r="54" spans="2:7" s="170" customFormat="1" ht="36" customHeight="1" x14ac:dyDescent="0.2">
      <c r="B54" s="169"/>
      <c r="F54" s="169"/>
      <c r="G54" s="169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172" customFormat="1" ht="36" customHeight="1" x14ac:dyDescent="0.2">
      <c r="B67" s="171"/>
    </row>
    <row r="68" spans="2:2" s="172" customFormat="1" ht="36" customHeight="1" x14ac:dyDescent="0.2">
      <c r="B68" s="171"/>
    </row>
    <row r="69" spans="2:2" s="172" customFormat="1" ht="36" customHeight="1" x14ac:dyDescent="0.2">
      <c r="B69" s="171"/>
    </row>
    <row r="70" spans="2:2" s="172" customFormat="1" ht="36" customHeight="1" x14ac:dyDescent="0.2">
      <c r="B70" s="171"/>
    </row>
    <row r="71" spans="2:2" s="172" customFormat="1" ht="36" customHeight="1" x14ac:dyDescent="0.2">
      <c r="B71" s="171"/>
    </row>
    <row r="72" spans="2:2" s="172" customFormat="1" ht="36" customHeight="1" x14ac:dyDescent="0.2">
      <c r="B72" s="171"/>
    </row>
    <row r="73" spans="2:2" s="172" customFormat="1" ht="36" customHeight="1" x14ac:dyDescent="0.2">
      <c r="B73" s="171"/>
    </row>
    <row r="74" spans="2:2" s="172" customFormat="1" ht="36" customHeight="1" x14ac:dyDescent="0.2">
      <c r="B74" s="171"/>
    </row>
    <row r="75" spans="2:2" s="172" customFormat="1" ht="36" customHeight="1" x14ac:dyDescent="0.2">
      <c r="B75" s="171"/>
    </row>
    <row r="76" spans="2:2" s="172" customFormat="1" ht="36" customHeight="1" x14ac:dyDescent="0.2">
      <c r="B76" s="171"/>
    </row>
    <row r="77" spans="2:2" s="172" customFormat="1" ht="36" customHeight="1" x14ac:dyDescent="0.2">
      <c r="B77" s="171"/>
    </row>
    <row r="78" spans="2:2" s="172" customFormat="1" ht="36" customHeight="1" x14ac:dyDescent="0.2">
      <c r="B78" s="171"/>
    </row>
    <row r="79" spans="2:2" s="172" customFormat="1" ht="36" customHeight="1" x14ac:dyDescent="0.2">
      <c r="B79" s="171"/>
    </row>
    <row r="80" spans="2:2" s="172" customFormat="1" ht="36" customHeight="1" x14ac:dyDescent="0.2">
      <c r="B80" s="171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1" type="noConversion"/>
  <printOptions horizontalCentered="1"/>
  <pageMargins left="0.7" right="0.7" top="0.75" bottom="0.75" header="0.3" footer="0.3"/>
  <pageSetup paperSize="5" scale="60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7:Q37"/>
  <sheetViews>
    <sheetView topLeftCell="E15" zoomScale="70" zoomScaleNormal="70" zoomScaleSheetLayoutView="42" workbookViewId="0">
      <selection activeCell="Q30" sqref="Q30"/>
    </sheetView>
  </sheetViews>
  <sheetFormatPr baseColWidth="10" defaultColWidth="11.5703125" defaultRowHeight="15" x14ac:dyDescent="0.2"/>
  <cols>
    <col min="1" max="1" width="1.5703125" style="173" customWidth="1"/>
    <col min="2" max="2" width="6.28515625" style="173" customWidth="1"/>
    <col min="3" max="3" width="49.5703125" style="173" customWidth="1"/>
    <col min="4" max="4" width="66.5703125" style="173" customWidth="1"/>
    <col min="5" max="5" width="56" style="173" bestFit="1" customWidth="1"/>
    <col min="6" max="6" width="28.7109375" style="173" bestFit="1" customWidth="1"/>
    <col min="7" max="7" width="17.7109375" style="175" customWidth="1"/>
    <col min="8" max="8" width="14.5703125" style="176" customWidth="1"/>
    <col min="9" max="9" width="16.7109375" style="173" customWidth="1"/>
    <col min="10" max="10" width="9.7109375" style="173" bestFit="1" customWidth="1"/>
    <col min="11" max="11" width="14.85546875" style="173" bestFit="1" customWidth="1"/>
    <col min="12" max="12" width="13" style="173" bestFit="1" customWidth="1"/>
    <col min="13" max="13" width="13.42578125" style="173" bestFit="1" customWidth="1"/>
    <col min="14" max="14" width="13" style="173" bestFit="1" customWidth="1"/>
    <col min="15" max="15" width="11.140625" style="173" bestFit="1" customWidth="1"/>
    <col min="16" max="16" width="14.42578125" style="173" bestFit="1" customWidth="1"/>
    <col min="17" max="17" width="13.5703125" style="173" bestFit="1" customWidth="1"/>
    <col min="18" max="16384" width="11.5703125" style="173"/>
  </cols>
  <sheetData>
    <row r="7" spans="1:17" x14ac:dyDescent="0.2">
      <c r="B7" s="174"/>
      <c r="F7" s="175"/>
    </row>
    <row r="8" spans="1:17" x14ac:dyDescent="0.2">
      <c r="B8" s="174"/>
      <c r="F8" s="175"/>
    </row>
    <row r="9" spans="1:17" x14ac:dyDescent="0.2">
      <c r="B9" s="174"/>
      <c r="F9" s="175"/>
    </row>
    <row r="10" spans="1:17" x14ac:dyDescent="0.2">
      <c r="G10" s="173"/>
      <c r="H10" s="177"/>
    </row>
    <row r="11" spans="1:17" ht="15.75" x14ac:dyDescent="0.25">
      <c r="B11" s="236" t="s">
        <v>0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</row>
    <row r="12" spans="1:17" ht="15.75" x14ac:dyDescent="0.25">
      <c r="B12" s="236" t="s">
        <v>556</v>
      </c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7" x14ac:dyDescent="0.2">
      <c r="B13" s="240" t="s">
        <v>320</v>
      </c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7" ht="16.5" thickBot="1" x14ac:dyDescent="0.3">
      <c r="B14" s="174"/>
      <c r="C14" s="178"/>
      <c r="D14" s="178"/>
      <c r="F14" s="179"/>
      <c r="G14" s="179"/>
      <c r="H14" s="180"/>
      <c r="I14" s="178"/>
      <c r="J14" s="178"/>
      <c r="K14" s="178"/>
      <c r="M14" s="178"/>
      <c r="O14" s="178"/>
      <c r="P14" s="178"/>
    </row>
    <row r="15" spans="1:17" ht="32.25" thickBot="1" x14ac:dyDescent="0.25">
      <c r="B15" s="58" t="s">
        <v>1</v>
      </c>
      <c r="C15" s="59" t="s">
        <v>183</v>
      </c>
      <c r="D15" s="59" t="s">
        <v>3</v>
      </c>
      <c r="E15" s="59" t="s">
        <v>184</v>
      </c>
      <c r="F15" s="59" t="s">
        <v>5</v>
      </c>
      <c r="G15" s="59" t="s">
        <v>6</v>
      </c>
      <c r="H15" s="94" t="s">
        <v>487</v>
      </c>
      <c r="I15" s="59" t="s">
        <v>187</v>
      </c>
      <c r="J15" s="59" t="s">
        <v>302</v>
      </c>
      <c r="K15" s="59" t="s">
        <v>303</v>
      </c>
      <c r="L15" s="59" t="s">
        <v>10</v>
      </c>
      <c r="M15" s="59" t="s">
        <v>11</v>
      </c>
      <c r="N15" s="59" t="s">
        <v>12</v>
      </c>
      <c r="O15" s="59" t="s">
        <v>304</v>
      </c>
      <c r="P15" s="59" t="s">
        <v>305</v>
      </c>
      <c r="Q15" s="60" t="s">
        <v>15</v>
      </c>
    </row>
    <row r="16" spans="1:17" ht="30.75" customHeight="1" x14ac:dyDescent="0.2">
      <c r="A16" s="181"/>
      <c r="B16" s="182">
        <v>1</v>
      </c>
      <c r="C16" s="183" t="s">
        <v>62</v>
      </c>
      <c r="D16" s="183" t="s">
        <v>197</v>
      </c>
      <c r="E16" s="183" t="s">
        <v>323</v>
      </c>
      <c r="F16" s="183" t="s">
        <v>38</v>
      </c>
      <c r="G16" s="184" t="s">
        <v>20</v>
      </c>
      <c r="H16" s="185" t="s">
        <v>488</v>
      </c>
      <c r="I16" s="186">
        <v>11000</v>
      </c>
      <c r="J16" s="187">
        <v>0</v>
      </c>
      <c r="K16" s="186">
        <v>11000</v>
      </c>
      <c r="L16" s="186">
        <v>315.7</v>
      </c>
      <c r="M16" s="186">
        <v>1552.49</v>
      </c>
      <c r="N16" s="186">
        <v>334.4</v>
      </c>
      <c r="O16" s="186">
        <v>0</v>
      </c>
      <c r="P16" s="186">
        <f t="shared" ref="P16:P21" si="0">SUM(L16:O16)</f>
        <v>2202.59</v>
      </c>
      <c r="Q16" s="188">
        <f t="shared" ref="Q16:Q21" si="1">K16-P16</f>
        <v>8797.41</v>
      </c>
    </row>
    <row r="17" spans="1:17" ht="30.75" customHeight="1" x14ac:dyDescent="0.2">
      <c r="A17" s="181"/>
      <c r="B17" s="182">
        <v>2</v>
      </c>
      <c r="C17" s="183" t="s">
        <v>324</v>
      </c>
      <c r="D17" s="183" t="s">
        <v>325</v>
      </c>
      <c r="E17" s="183" t="s">
        <v>215</v>
      </c>
      <c r="F17" s="183" t="s">
        <v>38</v>
      </c>
      <c r="G17" s="184" t="s">
        <v>20</v>
      </c>
      <c r="H17" s="185" t="s">
        <v>488</v>
      </c>
      <c r="I17" s="186">
        <v>16000</v>
      </c>
      <c r="J17" s="187">
        <v>0</v>
      </c>
      <c r="K17" s="186">
        <v>16000</v>
      </c>
      <c r="L17" s="186">
        <v>459.2</v>
      </c>
      <c r="M17" s="186">
        <v>1995.14</v>
      </c>
      <c r="N17" s="186">
        <v>486.4</v>
      </c>
      <c r="O17" s="186">
        <v>0</v>
      </c>
      <c r="P17" s="186">
        <f t="shared" si="0"/>
        <v>2940.7400000000002</v>
      </c>
      <c r="Q17" s="188">
        <f t="shared" si="1"/>
        <v>13059.26</v>
      </c>
    </row>
    <row r="18" spans="1:17" ht="30.75" customHeight="1" x14ac:dyDescent="0.2">
      <c r="A18" s="181"/>
      <c r="B18" s="189">
        <v>3</v>
      </c>
      <c r="C18" s="190" t="s">
        <v>68</v>
      </c>
      <c r="D18" s="190" t="s">
        <v>69</v>
      </c>
      <c r="E18" s="190" t="s">
        <v>223</v>
      </c>
      <c r="F18" s="190" t="s">
        <v>47</v>
      </c>
      <c r="G18" s="191" t="s">
        <v>20</v>
      </c>
      <c r="H18" s="185" t="s">
        <v>488</v>
      </c>
      <c r="I18" s="192">
        <v>20000</v>
      </c>
      <c r="J18" s="193">
        <v>0</v>
      </c>
      <c r="K18" s="192">
        <v>20000</v>
      </c>
      <c r="L18" s="192">
        <v>574</v>
      </c>
      <c r="M18" s="192">
        <v>3183.26</v>
      </c>
      <c r="N18" s="192">
        <v>608</v>
      </c>
      <c r="O18" s="192">
        <v>0</v>
      </c>
      <c r="P18" s="192">
        <f t="shared" si="0"/>
        <v>4365.26</v>
      </c>
      <c r="Q18" s="194">
        <f t="shared" si="1"/>
        <v>15634.74</v>
      </c>
    </row>
    <row r="19" spans="1:17" ht="30.75" customHeight="1" x14ac:dyDescent="0.2">
      <c r="A19" s="181"/>
      <c r="B19" s="182">
        <v>4</v>
      </c>
      <c r="C19" s="183" t="s">
        <v>328</v>
      </c>
      <c r="D19" s="183" t="s">
        <v>69</v>
      </c>
      <c r="E19" s="183" t="s">
        <v>223</v>
      </c>
      <c r="F19" s="183" t="s">
        <v>38</v>
      </c>
      <c r="G19" s="184" t="s">
        <v>20</v>
      </c>
      <c r="H19" s="185" t="s">
        <v>488</v>
      </c>
      <c r="I19" s="186">
        <v>25000</v>
      </c>
      <c r="J19" s="187">
        <v>0</v>
      </c>
      <c r="K19" s="186">
        <v>25000</v>
      </c>
      <c r="L19" s="186">
        <v>717.5</v>
      </c>
      <c r="M19" s="186">
        <v>3984.93</v>
      </c>
      <c r="N19" s="186">
        <v>760</v>
      </c>
      <c r="O19" s="186">
        <v>0</v>
      </c>
      <c r="P19" s="186">
        <f t="shared" si="0"/>
        <v>5462.43</v>
      </c>
      <c r="Q19" s="188">
        <f t="shared" si="1"/>
        <v>19537.57</v>
      </c>
    </row>
    <row r="20" spans="1:17" ht="30.75" customHeight="1" x14ac:dyDescent="0.2">
      <c r="B20" s="182">
        <v>5</v>
      </c>
      <c r="C20" s="195" t="s">
        <v>76</v>
      </c>
      <c r="D20" s="195" t="s">
        <v>483</v>
      </c>
      <c r="E20" s="195" t="s">
        <v>550</v>
      </c>
      <c r="F20" s="195" t="s">
        <v>38</v>
      </c>
      <c r="G20" s="158" t="s">
        <v>20</v>
      </c>
      <c r="H20" s="185" t="s">
        <v>488</v>
      </c>
      <c r="I20" s="159">
        <v>55000</v>
      </c>
      <c r="J20" s="159">
        <v>0</v>
      </c>
      <c r="K20" s="159">
        <v>55000</v>
      </c>
      <c r="L20" s="159">
        <v>1578.5</v>
      </c>
      <c r="M20" s="186">
        <v>12852.74</v>
      </c>
      <c r="N20" s="186">
        <v>1672</v>
      </c>
      <c r="O20" s="186">
        <v>0</v>
      </c>
      <c r="P20" s="186">
        <f t="shared" si="0"/>
        <v>16103.24</v>
      </c>
      <c r="Q20" s="188">
        <f t="shared" si="1"/>
        <v>38896.76</v>
      </c>
    </row>
    <row r="21" spans="1:17" ht="30.75" customHeight="1" x14ac:dyDescent="0.2">
      <c r="A21" s="181"/>
      <c r="B21" s="189">
        <v>6</v>
      </c>
      <c r="C21" s="183" t="s">
        <v>84</v>
      </c>
      <c r="D21" s="183" t="s">
        <v>326</v>
      </c>
      <c r="E21" s="183" t="s">
        <v>327</v>
      </c>
      <c r="F21" s="183" t="s">
        <v>38</v>
      </c>
      <c r="G21" s="184" t="s">
        <v>30</v>
      </c>
      <c r="H21" s="185" t="s">
        <v>488</v>
      </c>
      <c r="I21" s="186">
        <v>25000</v>
      </c>
      <c r="J21" s="187">
        <v>0</v>
      </c>
      <c r="K21" s="186">
        <v>25000</v>
      </c>
      <c r="L21" s="186">
        <v>717.5</v>
      </c>
      <c r="M21" s="186">
        <v>3888.94</v>
      </c>
      <c r="N21" s="186">
        <v>760</v>
      </c>
      <c r="O21" s="186">
        <v>0</v>
      </c>
      <c r="P21" s="186">
        <f t="shared" si="0"/>
        <v>5366.4400000000005</v>
      </c>
      <c r="Q21" s="188">
        <f t="shared" si="1"/>
        <v>19633.559999999998</v>
      </c>
    </row>
    <row r="22" spans="1:17" ht="30.75" customHeight="1" x14ac:dyDescent="0.2">
      <c r="B22" s="182">
        <v>7</v>
      </c>
      <c r="C22" s="195" t="s">
        <v>96</v>
      </c>
      <c r="D22" s="195" t="s">
        <v>100</v>
      </c>
      <c r="E22" s="195" t="s">
        <v>98</v>
      </c>
      <c r="F22" s="195" t="s">
        <v>38</v>
      </c>
      <c r="G22" s="158" t="s">
        <v>20</v>
      </c>
      <c r="H22" s="185" t="s">
        <v>488</v>
      </c>
      <c r="I22" s="159">
        <v>36000</v>
      </c>
      <c r="J22" s="160">
        <v>0</v>
      </c>
      <c r="K22" s="159">
        <v>36000</v>
      </c>
      <c r="L22" s="159">
        <v>1033.2</v>
      </c>
      <c r="M22" s="186">
        <v>5556.66</v>
      </c>
      <c r="N22" s="186">
        <v>1094.4000000000001</v>
      </c>
      <c r="O22" s="186">
        <v>0</v>
      </c>
      <c r="P22" s="186">
        <f t="shared" ref="P22:P24" si="2">SUM(L22:O22)</f>
        <v>7684.26</v>
      </c>
      <c r="Q22" s="188">
        <f t="shared" ref="Q22:Q24" si="3">K22-P22</f>
        <v>28315.739999999998</v>
      </c>
    </row>
    <row r="23" spans="1:17" ht="30.75" customHeight="1" x14ac:dyDescent="0.2">
      <c r="A23" s="181"/>
      <c r="B23" s="182">
        <v>8</v>
      </c>
      <c r="C23" s="183" t="s">
        <v>131</v>
      </c>
      <c r="D23" s="183" t="s">
        <v>321</v>
      </c>
      <c r="E23" s="183" t="s">
        <v>322</v>
      </c>
      <c r="F23" s="183" t="s">
        <v>47</v>
      </c>
      <c r="G23" s="184" t="s">
        <v>20</v>
      </c>
      <c r="H23" s="185" t="s">
        <v>489</v>
      </c>
      <c r="I23" s="186">
        <v>130000</v>
      </c>
      <c r="J23" s="187">
        <v>0</v>
      </c>
      <c r="K23" s="186">
        <v>130000</v>
      </c>
      <c r="L23" s="186">
        <v>3731</v>
      </c>
      <c r="M23" s="186">
        <v>28214.959999999999</v>
      </c>
      <c r="N23" s="186">
        <v>3952</v>
      </c>
      <c r="O23" s="186">
        <v>0</v>
      </c>
      <c r="P23" s="186">
        <f t="shared" si="2"/>
        <v>35897.96</v>
      </c>
      <c r="Q23" s="188">
        <f t="shared" si="3"/>
        <v>94102.040000000008</v>
      </c>
    </row>
    <row r="24" spans="1:17" ht="30.75" customHeight="1" x14ac:dyDescent="0.2">
      <c r="A24" s="181"/>
      <c r="B24" s="189">
        <v>9</v>
      </c>
      <c r="C24" s="183" t="s">
        <v>134</v>
      </c>
      <c r="D24" s="183" t="s">
        <v>329</v>
      </c>
      <c r="E24" s="183" t="s">
        <v>502</v>
      </c>
      <c r="F24" s="183" t="s">
        <v>47</v>
      </c>
      <c r="G24" s="184" t="s">
        <v>30</v>
      </c>
      <c r="H24" s="185" t="s">
        <v>489</v>
      </c>
      <c r="I24" s="186">
        <v>60000</v>
      </c>
      <c r="J24" s="187">
        <v>0</v>
      </c>
      <c r="K24" s="186">
        <v>60000</v>
      </c>
      <c r="L24" s="186">
        <v>1722</v>
      </c>
      <c r="M24" s="186">
        <v>12133.16</v>
      </c>
      <c r="N24" s="186">
        <v>1824</v>
      </c>
      <c r="O24" s="186">
        <v>0</v>
      </c>
      <c r="P24" s="186">
        <f t="shared" si="2"/>
        <v>15679.16</v>
      </c>
      <c r="Q24" s="188">
        <f t="shared" si="3"/>
        <v>44320.84</v>
      </c>
    </row>
    <row r="25" spans="1:17" ht="30.75" customHeight="1" x14ac:dyDescent="0.2">
      <c r="A25" s="181"/>
      <c r="B25" s="182">
        <v>10</v>
      </c>
      <c r="C25" s="196" t="s">
        <v>148</v>
      </c>
      <c r="D25" s="196" t="s">
        <v>139</v>
      </c>
      <c r="E25" s="196" t="s">
        <v>141</v>
      </c>
      <c r="F25" s="196" t="s">
        <v>38</v>
      </c>
      <c r="G25" s="197" t="s">
        <v>30</v>
      </c>
      <c r="H25" s="185" t="s">
        <v>489</v>
      </c>
      <c r="I25" s="198">
        <v>14000</v>
      </c>
      <c r="J25" s="199">
        <v>0</v>
      </c>
      <c r="K25" s="198">
        <v>14000</v>
      </c>
      <c r="L25" s="198">
        <v>401.8</v>
      </c>
      <c r="M25" s="198">
        <v>2432.44</v>
      </c>
      <c r="N25" s="198">
        <v>425.6</v>
      </c>
      <c r="O25" s="198">
        <v>0</v>
      </c>
      <c r="P25" s="198">
        <f>SUM(L25:O25)</f>
        <v>3259.84</v>
      </c>
      <c r="Q25" s="200">
        <f>K25-P25</f>
        <v>10740.16</v>
      </c>
    </row>
    <row r="26" spans="1:17" ht="30.75" customHeight="1" thickBot="1" x14ac:dyDescent="0.25">
      <c r="A26" s="181"/>
      <c r="B26" s="182">
        <v>11</v>
      </c>
      <c r="C26" s="183" t="s">
        <v>159</v>
      </c>
      <c r="D26" s="183" t="s">
        <v>157</v>
      </c>
      <c r="E26" s="183" t="s">
        <v>551</v>
      </c>
      <c r="F26" s="183" t="s">
        <v>38</v>
      </c>
      <c r="G26" s="184" t="s">
        <v>20</v>
      </c>
      <c r="H26" s="185" t="s">
        <v>489</v>
      </c>
      <c r="I26" s="186">
        <v>95000</v>
      </c>
      <c r="J26" s="187">
        <v>0</v>
      </c>
      <c r="K26" s="186">
        <v>95000</v>
      </c>
      <c r="L26" s="186">
        <v>2726.5</v>
      </c>
      <c r="M26" s="186">
        <v>19162.12</v>
      </c>
      <c r="N26" s="186">
        <v>2888</v>
      </c>
      <c r="O26" s="186">
        <v>0</v>
      </c>
      <c r="P26" s="186">
        <f t="shared" ref="P26" si="4">SUM(L26:O26)</f>
        <v>24776.62</v>
      </c>
      <c r="Q26" s="188">
        <f t="shared" ref="Q26" si="5">K26-P26</f>
        <v>70223.38</v>
      </c>
    </row>
    <row r="27" spans="1:17" ht="16.5" thickBot="1" x14ac:dyDescent="0.25">
      <c r="B27" s="241" t="s">
        <v>177</v>
      </c>
      <c r="C27" s="242"/>
      <c r="D27" s="242"/>
      <c r="E27" s="242"/>
      <c r="F27" s="242"/>
      <c r="G27" s="243"/>
      <c r="H27" s="201"/>
      <c r="I27" s="202">
        <f>SUM(I16:I26)</f>
        <v>487000</v>
      </c>
      <c r="J27" s="202">
        <f t="shared" ref="J27:Q27" si="6">SUM(J16:J26)</f>
        <v>0</v>
      </c>
      <c r="K27" s="202">
        <f t="shared" si="6"/>
        <v>487000</v>
      </c>
      <c r="L27" s="202">
        <f t="shared" si="6"/>
        <v>13976.899999999998</v>
      </c>
      <c r="M27" s="202">
        <f t="shared" si="6"/>
        <v>94956.84</v>
      </c>
      <c r="N27" s="202">
        <f t="shared" si="6"/>
        <v>14804.800000000001</v>
      </c>
      <c r="O27" s="202">
        <f t="shared" si="6"/>
        <v>0</v>
      </c>
      <c r="P27" s="202">
        <f t="shared" si="6"/>
        <v>123738.54000000001</v>
      </c>
      <c r="Q27" s="202">
        <f t="shared" si="6"/>
        <v>363261.45999999996</v>
      </c>
    </row>
    <row r="30" spans="1:17" x14ac:dyDescent="0.2">
      <c r="D30" s="175" t="s">
        <v>178</v>
      </c>
      <c r="F30" s="240" t="s">
        <v>298</v>
      </c>
      <c r="G30" s="240"/>
      <c r="M30" s="240" t="s">
        <v>298</v>
      </c>
      <c r="N30" s="240"/>
      <c r="O30" s="240"/>
      <c r="P30" s="240"/>
    </row>
    <row r="31" spans="1:17" x14ac:dyDescent="0.2">
      <c r="F31" s="175"/>
    </row>
    <row r="32" spans="1:17" x14ac:dyDescent="0.2">
      <c r="F32" s="175"/>
    </row>
    <row r="33" spans="4:16" x14ac:dyDescent="0.2">
      <c r="F33" s="203"/>
      <c r="G33" s="204"/>
      <c r="H33" s="205"/>
      <c r="I33" s="174"/>
    </row>
    <row r="34" spans="4:16" x14ac:dyDescent="0.2">
      <c r="D34" s="206" t="s">
        <v>299</v>
      </c>
      <c r="F34" s="239" t="s">
        <v>182</v>
      </c>
      <c r="G34" s="239"/>
      <c r="I34" s="174"/>
      <c r="M34" s="239" t="s">
        <v>300</v>
      </c>
      <c r="N34" s="239"/>
      <c r="O34" s="239"/>
      <c r="P34" s="239"/>
    </row>
    <row r="35" spans="4:16" x14ac:dyDescent="0.2">
      <c r="F35" s="175"/>
    </row>
    <row r="36" spans="4:16" x14ac:dyDescent="0.2">
      <c r="F36" s="175"/>
    </row>
    <row r="37" spans="4:16" x14ac:dyDescent="0.2">
      <c r="G37" s="173"/>
      <c r="H37" s="177"/>
    </row>
  </sheetData>
  <mergeCells count="8">
    <mergeCell ref="F34:G34"/>
    <mergeCell ref="B11:Q11"/>
    <mergeCell ref="B12:Q12"/>
    <mergeCell ref="B13:Q13"/>
    <mergeCell ref="B27:G27"/>
    <mergeCell ref="F30:G30"/>
    <mergeCell ref="M34:P34"/>
    <mergeCell ref="M30:P30"/>
  </mergeCells>
  <phoneticPr fontId="1" type="noConversion"/>
  <pageMargins left="0.7" right="0.7" top="0.75" bottom="0.75" header="0.3" footer="0.3"/>
  <pageSetup paperSize="5" scale="45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6:S35"/>
  <sheetViews>
    <sheetView tabSelected="1" view="pageBreakPreview" topLeftCell="E1" zoomScale="40" zoomScaleNormal="100" zoomScaleSheetLayoutView="40" workbookViewId="0">
      <selection activeCell="V21" sqref="V21"/>
    </sheetView>
  </sheetViews>
  <sheetFormatPr baseColWidth="10" defaultColWidth="11.5703125" defaultRowHeight="12.75" x14ac:dyDescent="0.2"/>
  <cols>
    <col min="1" max="1" width="2.28515625" style="150" customWidth="1"/>
    <col min="2" max="2" width="12.7109375" style="150" customWidth="1"/>
    <col min="3" max="3" width="65" style="150" customWidth="1"/>
    <col min="4" max="4" width="65.7109375" style="150" customWidth="1"/>
    <col min="5" max="5" width="72.42578125" style="150" customWidth="1"/>
    <col min="6" max="6" width="41.42578125" style="150" customWidth="1"/>
    <col min="7" max="7" width="22.140625" style="150" customWidth="1"/>
    <col min="8" max="8" width="26.140625" style="150" customWidth="1"/>
    <col min="9" max="9" width="24.28515625" style="150" customWidth="1"/>
    <col min="10" max="17" width="28" style="150" customWidth="1"/>
    <col min="18" max="16384" width="11.5703125" style="150"/>
  </cols>
  <sheetData>
    <row r="6" spans="2:16" s="148" customFormat="1" ht="20.25" x14ac:dyDescent="0.3"/>
    <row r="7" spans="2:16" s="148" customFormat="1" ht="20.25" x14ac:dyDescent="0.3"/>
    <row r="8" spans="2:16" s="148" customFormat="1" ht="20.25" x14ac:dyDescent="0.3"/>
    <row r="9" spans="2:16" s="148" customFormat="1" ht="20.25" x14ac:dyDescent="0.3"/>
    <row r="10" spans="2:16" s="148" customFormat="1" ht="20.25" x14ac:dyDescent="0.3"/>
    <row r="11" spans="2:16" s="148" customFormat="1" ht="20.25" x14ac:dyDescent="0.3"/>
    <row r="12" spans="2:16" s="148" customFormat="1" ht="26.25" customHeight="1" x14ac:dyDescent="0.3">
      <c r="B12" s="217" t="s">
        <v>557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</row>
    <row r="13" spans="2:16" s="148" customFormat="1" ht="26.25" customHeight="1" x14ac:dyDescent="0.3">
      <c r="B13" s="244" t="s">
        <v>484</v>
      </c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</row>
    <row r="14" spans="2:16" s="148" customFormat="1" ht="9" customHeight="1" x14ac:dyDescent="0.3">
      <c r="B14" s="207"/>
      <c r="C14" s="208"/>
      <c r="D14" s="208"/>
      <c r="E14" s="208"/>
      <c r="F14" s="208"/>
      <c r="G14" s="208"/>
      <c r="H14" s="208"/>
      <c r="J14" s="208"/>
      <c r="L14" s="208"/>
      <c r="M14" s="208"/>
    </row>
    <row r="15" spans="2:16" s="148" customFormat="1" ht="13.15" customHeight="1" x14ac:dyDescent="0.3"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</row>
    <row r="16" spans="2:16" s="148" customFormat="1" ht="20.25" x14ac:dyDescent="0.3"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</row>
    <row r="17" spans="1:19" s="148" customFormat="1" ht="20.25" x14ac:dyDescent="0.3"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</row>
    <row r="18" spans="1:19" s="148" customFormat="1" ht="21" thickBot="1" x14ac:dyDescent="0.35"/>
    <row r="19" spans="1:19" s="209" customFormat="1" ht="40.5" x14ac:dyDescent="0.2">
      <c r="B19" s="56" t="s">
        <v>1</v>
      </c>
      <c r="C19" s="57" t="s">
        <v>183</v>
      </c>
      <c r="D19" s="57" t="s">
        <v>331</v>
      </c>
      <c r="E19" s="57" t="s">
        <v>184</v>
      </c>
      <c r="F19" s="57" t="s">
        <v>5</v>
      </c>
      <c r="G19" s="57" t="s">
        <v>332</v>
      </c>
      <c r="H19" s="57" t="s">
        <v>487</v>
      </c>
      <c r="I19" s="57" t="s">
        <v>187</v>
      </c>
      <c r="J19" s="57" t="s">
        <v>302</v>
      </c>
      <c r="K19" s="57" t="s">
        <v>303</v>
      </c>
      <c r="L19" s="57" t="s">
        <v>10</v>
      </c>
      <c r="M19" s="57" t="s">
        <v>11</v>
      </c>
      <c r="N19" s="57" t="s">
        <v>12</v>
      </c>
      <c r="O19" s="57" t="s">
        <v>304</v>
      </c>
      <c r="P19" s="57" t="s">
        <v>305</v>
      </c>
      <c r="Q19" s="57" t="s">
        <v>15</v>
      </c>
    </row>
    <row r="20" spans="1:19" s="126" customFormat="1" ht="57.75" customHeight="1" x14ac:dyDescent="0.3">
      <c r="A20" s="41"/>
      <c r="B20" s="55">
        <v>1</v>
      </c>
      <c r="C20" s="42" t="s">
        <v>82</v>
      </c>
      <c r="D20" s="42" t="s">
        <v>228</v>
      </c>
      <c r="E20" s="42" t="s">
        <v>552</v>
      </c>
      <c r="F20" s="43" t="s">
        <v>47</v>
      </c>
      <c r="G20" s="44" t="s">
        <v>30</v>
      </c>
      <c r="H20" s="215" t="s">
        <v>488</v>
      </c>
      <c r="I20" s="45">
        <v>29000</v>
      </c>
      <c r="J20" s="45">
        <v>0</v>
      </c>
      <c r="K20" s="45">
        <v>29000</v>
      </c>
      <c r="L20" s="45">
        <v>832.3</v>
      </c>
      <c r="M20" s="45">
        <v>5405.73</v>
      </c>
      <c r="N20" s="45">
        <v>881.6</v>
      </c>
      <c r="O20" s="45">
        <v>0</v>
      </c>
      <c r="P20" s="45">
        <f t="shared" ref="P20" si="0">SUM(L20:O20)</f>
        <v>7119.63</v>
      </c>
      <c r="Q20" s="45">
        <f t="shared" ref="Q20" si="1">K20-P20</f>
        <v>21880.37</v>
      </c>
      <c r="R20" s="210"/>
    </row>
    <row r="21" spans="1:19" s="126" customFormat="1" ht="57.75" customHeight="1" thickBot="1" x14ac:dyDescent="0.35">
      <c r="A21" s="41"/>
      <c r="B21" s="55">
        <v>2</v>
      </c>
      <c r="C21" s="42" t="s">
        <v>138</v>
      </c>
      <c r="D21" s="42" t="s">
        <v>321</v>
      </c>
      <c r="E21" s="42" t="s">
        <v>470</v>
      </c>
      <c r="F21" s="43" t="s">
        <v>47</v>
      </c>
      <c r="G21" s="44" t="s">
        <v>20</v>
      </c>
      <c r="H21" s="215" t="s">
        <v>489</v>
      </c>
      <c r="I21" s="45">
        <v>80000</v>
      </c>
      <c r="J21" s="45">
        <v>0</v>
      </c>
      <c r="K21" s="45">
        <v>80000</v>
      </c>
      <c r="L21" s="45">
        <v>2296</v>
      </c>
      <c r="M21" s="45">
        <v>17116.14</v>
      </c>
      <c r="N21" s="45">
        <v>2432</v>
      </c>
      <c r="O21" s="45">
        <v>0</v>
      </c>
      <c r="P21" s="45">
        <f t="shared" ref="P21" si="2">SUM(L21:O21)</f>
        <v>21844.14</v>
      </c>
      <c r="Q21" s="45">
        <f t="shared" ref="Q21" si="3">K21-P21</f>
        <v>58155.86</v>
      </c>
      <c r="R21" s="210"/>
    </row>
    <row r="22" spans="1:19" s="209" customFormat="1" ht="34.5" customHeight="1" thickBot="1" x14ac:dyDescent="0.25">
      <c r="B22" s="245" t="s">
        <v>177</v>
      </c>
      <c r="C22" s="246"/>
      <c r="D22" s="246"/>
      <c r="E22" s="246"/>
      <c r="F22" s="246"/>
      <c r="G22" s="246"/>
      <c r="H22" s="62"/>
      <c r="I22" s="211">
        <f>SUM(I20:I21)</f>
        <v>109000</v>
      </c>
      <c r="J22" s="211">
        <f t="shared" ref="J22:Q22" si="4">SUM(J20:J21)</f>
        <v>0</v>
      </c>
      <c r="K22" s="211">
        <f t="shared" si="4"/>
        <v>109000</v>
      </c>
      <c r="L22" s="211">
        <f t="shared" si="4"/>
        <v>3128.3</v>
      </c>
      <c r="M22" s="211">
        <f t="shared" si="4"/>
        <v>22521.87</v>
      </c>
      <c r="N22" s="211">
        <f t="shared" si="4"/>
        <v>3313.6</v>
      </c>
      <c r="O22" s="211">
        <f t="shared" si="4"/>
        <v>0</v>
      </c>
      <c r="P22" s="211">
        <f t="shared" si="4"/>
        <v>28963.77</v>
      </c>
      <c r="Q22" s="211">
        <f t="shared" si="4"/>
        <v>80036.23</v>
      </c>
      <c r="S22" s="209" t="s">
        <v>126</v>
      </c>
    </row>
    <row r="23" spans="1:19" s="148" customFormat="1" ht="20.25" x14ac:dyDescent="0.3"/>
    <row r="24" spans="1:19" s="148" customFormat="1" ht="20.25" x14ac:dyDescent="0.3"/>
    <row r="25" spans="1:19" s="148" customFormat="1" ht="20.25" x14ac:dyDescent="0.3"/>
    <row r="26" spans="1:19" s="148" customFormat="1" ht="20.25" x14ac:dyDescent="0.3"/>
    <row r="27" spans="1:19" s="148" customFormat="1" ht="20.25" x14ac:dyDescent="0.3"/>
    <row r="28" spans="1:19" s="148" customFormat="1" ht="20.25" x14ac:dyDescent="0.3"/>
    <row r="29" spans="1:19" s="148" customFormat="1" ht="20.25" x14ac:dyDescent="0.3">
      <c r="D29" s="207"/>
      <c r="H29" s="207"/>
      <c r="M29" s="244"/>
      <c r="N29" s="244"/>
    </row>
    <row r="30" spans="1:19" s="148" customFormat="1" ht="20.25" x14ac:dyDescent="0.3"/>
    <row r="31" spans="1:19" s="148" customFormat="1" ht="20.25" x14ac:dyDescent="0.3">
      <c r="D31" s="207" t="s">
        <v>178</v>
      </c>
      <c r="F31" s="207"/>
      <c r="G31" s="244" t="s">
        <v>298</v>
      </c>
      <c r="H31" s="244"/>
      <c r="I31" s="244"/>
      <c r="L31" s="244" t="s">
        <v>298</v>
      </c>
      <c r="M31" s="244"/>
      <c r="N31" s="244"/>
    </row>
    <row r="32" spans="1:19" s="148" customFormat="1" ht="26.25" customHeight="1" x14ac:dyDescent="0.3">
      <c r="D32" s="207"/>
      <c r="F32" s="207"/>
      <c r="H32" s="207"/>
      <c r="I32" s="207"/>
      <c r="M32" s="207"/>
      <c r="N32" s="207"/>
    </row>
    <row r="33" spans="4:14" s="148" customFormat="1" ht="26.25" customHeight="1" thickBot="1" x14ac:dyDescent="0.35">
      <c r="D33" s="212"/>
      <c r="F33" s="207"/>
      <c r="G33" s="212"/>
      <c r="H33" s="213"/>
      <c r="I33" s="214"/>
      <c r="L33" s="212"/>
      <c r="M33" s="212"/>
      <c r="N33" s="212"/>
    </row>
    <row r="34" spans="4:14" s="148" customFormat="1" ht="20.25" x14ac:dyDescent="0.3">
      <c r="D34" s="207" t="s">
        <v>299</v>
      </c>
      <c r="F34" s="207"/>
      <c r="G34" s="244" t="s">
        <v>182</v>
      </c>
      <c r="H34" s="244"/>
      <c r="I34" s="244"/>
      <c r="L34" s="244" t="s">
        <v>300</v>
      </c>
      <c r="M34" s="244"/>
      <c r="N34" s="244"/>
    </row>
    <row r="35" spans="4:14" s="148" customFormat="1" ht="20.25" x14ac:dyDescent="0.3">
      <c r="F35" s="207"/>
    </row>
  </sheetData>
  <mergeCells count="9">
    <mergeCell ref="L34:N34"/>
    <mergeCell ref="B12:P12"/>
    <mergeCell ref="B13:P13"/>
    <mergeCell ref="B15:P15"/>
    <mergeCell ref="B22:G22"/>
    <mergeCell ref="M29:N29"/>
    <mergeCell ref="L31:N31"/>
    <mergeCell ref="G31:I31"/>
    <mergeCell ref="G34:I34"/>
  </mergeCells>
  <pageMargins left="0.7" right="0.7" top="0.75" bottom="0.75" header="0.3" footer="0.3"/>
  <pageSetup paperSize="5" scale="2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7109375" defaultRowHeight="12.75" x14ac:dyDescent="0.2"/>
  <cols>
    <col min="1" max="1" width="10.28515625" style="1" bestFit="1" customWidth="1"/>
    <col min="2" max="2" width="27.5703125" style="1" customWidth="1"/>
    <col min="3" max="3" width="38.42578125" style="1" customWidth="1"/>
    <col min="4" max="4" width="41.28515625" style="1" customWidth="1"/>
    <col min="5" max="5" width="27.7109375" style="1" bestFit="1" customWidth="1"/>
    <col min="6" max="6" width="15.42578125" style="1" bestFit="1" customWidth="1"/>
    <col min="7" max="7" width="23" style="1" bestFit="1" customWidth="1"/>
    <col min="8" max="8" width="19.28515625" style="1" customWidth="1"/>
    <col min="9" max="9" width="18" style="1" bestFit="1" customWidth="1"/>
    <col min="10" max="10" width="17.7109375" style="1" bestFit="1" customWidth="1"/>
    <col min="11" max="11" width="12.28515625" style="1" bestFit="1" customWidth="1"/>
    <col min="12" max="12" width="11.28515625" style="1" bestFit="1" customWidth="1"/>
    <col min="13" max="13" width="12.28515625" style="1" bestFit="1" customWidth="1"/>
    <col min="14" max="14" width="20.28515625" style="1" bestFit="1" customWidth="1"/>
    <col min="15" max="15" width="19.7109375" style="1" bestFit="1" customWidth="1"/>
    <col min="16" max="16" width="12.7109375" style="1" bestFit="1" customWidth="1"/>
    <col min="17" max="16384" width="8.7109375" style="1"/>
  </cols>
  <sheetData>
    <row r="1" spans="1:16" ht="33.6" customHeight="1" thickBot="1" x14ac:dyDescent="0.25">
      <c r="A1" s="4" t="s">
        <v>333</v>
      </c>
      <c r="B1" s="5" t="s">
        <v>183</v>
      </c>
      <c r="C1" s="5" t="s">
        <v>331</v>
      </c>
      <c r="D1" s="5" t="s">
        <v>184</v>
      </c>
      <c r="E1" s="5" t="s">
        <v>5</v>
      </c>
      <c r="F1" s="5" t="s">
        <v>332</v>
      </c>
      <c r="G1" s="5" t="s">
        <v>334</v>
      </c>
      <c r="H1" s="6" t="s">
        <v>335</v>
      </c>
      <c r="I1" s="6" t="s">
        <v>302</v>
      </c>
      <c r="J1" s="6" t="s">
        <v>303</v>
      </c>
      <c r="K1" s="6" t="s">
        <v>10</v>
      </c>
      <c r="L1" s="6" t="s">
        <v>11</v>
      </c>
      <c r="M1" s="6" t="s">
        <v>12</v>
      </c>
      <c r="N1" s="6" t="s">
        <v>304</v>
      </c>
      <c r="O1" s="6" t="s">
        <v>305</v>
      </c>
      <c r="P1" s="7" t="s">
        <v>336</v>
      </c>
    </row>
    <row r="2" spans="1:16" ht="24" x14ac:dyDescent="0.2">
      <c r="A2" s="8">
        <v>1</v>
      </c>
      <c r="B2" s="9" t="s">
        <v>337</v>
      </c>
      <c r="C2" s="9" t="s">
        <v>17</v>
      </c>
      <c r="D2" s="9" t="s">
        <v>338</v>
      </c>
      <c r="E2" s="9" t="s">
        <v>23</v>
      </c>
      <c r="F2" s="10" t="s">
        <v>20</v>
      </c>
      <c r="G2" s="9" t="s">
        <v>339</v>
      </c>
      <c r="H2" s="11">
        <v>150000</v>
      </c>
      <c r="I2" s="12">
        <v>0</v>
      </c>
      <c r="J2" s="11">
        <v>150000</v>
      </c>
      <c r="K2" s="11">
        <f t="shared" ref="K2:K65" si="0">H2*0.0287</f>
        <v>4305</v>
      </c>
      <c r="L2" s="11">
        <v>23529.09</v>
      </c>
      <c r="M2" s="11">
        <v>4560</v>
      </c>
      <c r="N2" s="11">
        <v>1375.12</v>
      </c>
      <c r="O2" s="11">
        <f t="shared" ref="O2:O65" si="1">K2+L2+M2+N2</f>
        <v>33769.21</v>
      </c>
      <c r="P2" s="13">
        <f t="shared" ref="P2:P33" si="2">J2-O2</f>
        <v>116230.79000000001</v>
      </c>
    </row>
    <row r="3" spans="1:16" ht="24" x14ac:dyDescent="0.2">
      <c r="A3" s="14">
        <v>2</v>
      </c>
      <c r="B3" s="2" t="s">
        <v>76</v>
      </c>
      <c r="C3" s="2" t="s">
        <v>17</v>
      </c>
      <c r="D3" s="2" t="s">
        <v>22</v>
      </c>
      <c r="E3" s="2" t="s">
        <v>23</v>
      </c>
      <c r="F3" s="3" t="s">
        <v>20</v>
      </c>
      <c r="G3" s="2" t="s">
        <v>339</v>
      </c>
      <c r="H3" s="15">
        <v>75000</v>
      </c>
      <c r="I3" s="16">
        <v>0</v>
      </c>
      <c r="J3" s="15">
        <v>75000</v>
      </c>
      <c r="K3" s="15">
        <f t="shared" si="0"/>
        <v>2152.5</v>
      </c>
      <c r="L3" s="15">
        <v>6309.38</v>
      </c>
      <c r="M3" s="15">
        <f>H3*0.0304</f>
        <v>2280</v>
      </c>
      <c r="N3" s="15">
        <v>25</v>
      </c>
      <c r="O3" s="15">
        <f t="shared" si="1"/>
        <v>10766.880000000001</v>
      </c>
      <c r="P3" s="17">
        <f t="shared" si="2"/>
        <v>64233.119999999995</v>
      </c>
    </row>
    <row r="4" spans="1:16" ht="24" x14ac:dyDescent="0.2">
      <c r="A4" s="14">
        <v>3</v>
      </c>
      <c r="B4" s="2" t="s">
        <v>21</v>
      </c>
      <c r="C4" s="2" t="s">
        <v>17</v>
      </c>
      <c r="D4" s="2" t="s">
        <v>22</v>
      </c>
      <c r="E4" s="2" t="s">
        <v>23</v>
      </c>
      <c r="F4" s="3" t="s">
        <v>20</v>
      </c>
      <c r="G4" s="2" t="s">
        <v>339</v>
      </c>
      <c r="H4" s="15">
        <v>75000</v>
      </c>
      <c r="I4" s="16">
        <v>0</v>
      </c>
      <c r="J4" s="15">
        <v>75000</v>
      </c>
      <c r="K4" s="15">
        <f t="shared" si="0"/>
        <v>2152.5</v>
      </c>
      <c r="L4" s="15">
        <v>6309.38</v>
      </c>
      <c r="M4" s="15">
        <f>H4*0.0304</f>
        <v>2280</v>
      </c>
      <c r="N4" s="15">
        <v>25</v>
      </c>
      <c r="O4" s="15">
        <f t="shared" si="1"/>
        <v>10766.880000000001</v>
      </c>
      <c r="P4" s="17">
        <f t="shared" si="2"/>
        <v>64233.119999999995</v>
      </c>
    </row>
    <row r="5" spans="1:16" ht="24" x14ac:dyDescent="0.2">
      <c r="A5" s="14">
        <v>4</v>
      </c>
      <c r="B5" s="2" t="s">
        <v>340</v>
      </c>
      <c r="C5" s="2" t="s">
        <v>17</v>
      </c>
      <c r="D5" s="2" t="s">
        <v>341</v>
      </c>
      <c r="E5" s="2" t="s">
        <v>23</v>
      </c>
      <c r="F5" s="3" t="s">
        <v>30</v>
      </c>
      <c r="G5" s="2" t="s">
        <v>339</v>
      </c>
      <c r="H5" s="15">
        <v>165000</v>
      </c>
      <c r="I5" s="16">
        <v>0</v>
      </c>
      <c r="J5" s="15">
        <v>165000</v>
      </c>
      <c r="K5" s="15">
        <f t="shared" si="0"/>
        <v>4735.5</v>
      </c>
      <c r="L5" s="15">
        <v>27413.5</v>
      </c>
      <c r="M5" s="15">
        <v>4943.8</v>
      </c>
      <c r="N5" s="16">
        <v>25</v>
      </c>
      <c r="O5" s="15">
        <f t="shared" si="1"/>
        <v>37117.800000000003</v>
      </c>
      <c r="P5" s="17">
        <f t="shared" si="2"/>
        <v>127882.2</v>
      </c>
    </row>
    <row r="6" spans="1:16" ht="24" x14ac:dyDescent="0.2">
      <c r="A6" s="14">
        <v>5</v>
      </c>
      <c r="B6" s="2" t="s">
        <v>45</v>
      </c>
      <c r="C6" s="2" t="s">
        <v>17</v>
      </c>
      <c r="D6" s="2" t="s">
        <v>342</v>
      </c>
      <c r="E6" s="2" t="s">
        <v>47</v>
      </c>
      <c r="F6" s="3" t="s">
        <v>20</v>
      </c>
      <c r="G6" s="2" t="s">
        <v>339</v>
      </c>
      <c r="H6" s="15">
        <v>110000</v>
      </c>
      <c r="I6" s="16">
        <v>0</v>
      </c>
      <c r="J6" s="15">
        <v>110000</v>
      </c>
      <c r="K6" s="15">
        <f t="shared" si="0"/>
        <v>3157</v>
      </c>
      <c r="L6" s="15">
        <v>13782.56</v>
      </c>
      <c r="M6" s="15">
        <f>H6*0.0304</f>
        <v>3344</v>
      </c>
      <c r="N6" s="15">
        <v>2825.24</v>
      </c>
      <c r="O6" s="15">
        <f t="shared" si="1"/>
        <v>23108.799999999996</v>
      </c>
      <c r="P6" s="17">
        <f t="shared" si="2"/>
        <v>86891.200000000012</v>
      </c>
    </row>
    <row r="7" spans="1:16" ht="24" x14ac:dyDescent="0.2">
      <c r="A7" s="14">
        <v>6</v>
      </c>
      <c r="B7" s="2" t="s">
        <v>48</v>
      </c>
      <c r="C7" s="2" t="s">
        <v>17</v>
      </c>
      <c r="D7" s="2" t="s">
        <v>343</v>
      </c>
      <c r="E7" s="2" t="s">
        <v>38</v>
      </c>
      <c r="F7" s="3" t="s">
        <v>20</v>
      </c>
      <c r="G7" s="2" t="s">
        <v>339</v>
      </c>
      <c r="H7" s="15">
        <v>26000</v>
      </c>
      <c r="I7" s="16">
        <v>0</v>
      </c>
      <c r="J7" s="15">
        <v>26000</v>
      </c>
      <c r="K7" s="15">
        <f t="shared" si="0"/>
        <v>746.2</v>
      </c>
      <c r="L7" s="15">
        <v>0</v>
      </c>
      <c r="M7" s="15">
        <f>H7*0.0304</f>
        <v>790.4</v>
      </c>
      <c r="N7" s="15">
        <v>125</v>
      </c>
      <c r="O7" s="15">
        <f t="shared" si="1"/>
        <v>1661.6</v>
      </c>
      <c r="P7" s="17">
        <f t="shared" si="2"/>
        <v>24338.400000000001</v>
      </c>
    </row>
    <row r="8" spans="1:16" ht="24" x14ac:dyDescent="0.2">
      <c r="A8" s="14">
        <v>7</v>
      </c>
      <c r="B8" s="2" t="s">
        <v>36</v>
      </c>
      <c r="C8" s="2" t="s">
        <v>17</v>
      </c>
      <c r="D8" s="2" t="s">
        <v>40</v>
      </c>
      <c r="E8" s="2" t="s">
        <v>344</v>
      </c>
      <c r="F8" s="3" t="s">
        <v>20</v>
      </c>
      <c r="G8" s="2" t="s">
        <v>339</v>
      </c>
      <c r="H8" s="15">
        <v>16500</v>
      </c>
      <c r="I8" s="16">
        <v>0</v>
      </c>
      <c r="J8" s="15">
        <v>16500</v>
      </c>
      <c r="K8" s="15">
        <f t="shared" si="0"/>
        <v>473.55</v>
      </c>
      <c r="L8" s="16">
        <v>0</v>
      </c>
      <c r="M8" s="15">
        <f>H8*0.0304</f>
        <v>501.6</v>
      </c>
      <c r="N8" s="15">
        <v>1375.12</v>
      </c>
      <c r="O8" s="15">
        <f t="shared" si="1"/>
        <v>2350.27</v>
      </c>
      <c r="P8" s="17">
        <f t="shared" si="2"/>
        <v>14149.73</v>
      </c>
    </row>
    <row r="9" spans="1:16" ht="24" x14ac:dyDescent="0.2">
      <c r="A9" s="14">
        <v>8</v>
      </c>
      <c r="B9" s="2" t="s">
        <v>110</v>
      </c>
      <c r="C9" s="2" t="s">
        <v>17</v>
      </c>
      <c r="D9" s="2" t="s">
        <v>345</v>
      </c>
      <c r="E9" s="2" t="s">
        <v>344</v>
      </c>
      <c r="F9" s="3" t="s">
        <v>20</v>
      </c>
      <c r="G9" s="2" t="s">
        <v>339</v>
      </c>
      <c r="H9" s="15">
        <v>26000</v>
      </c>
      <c r="I9" s="16">
        <v>0</v>
      </c>
      <c r="J9" s="15">
        <v>20000</v>
      </c>
      <c r="K9" s="15">
        <f t="shared" si="0"/>
        <v>746.2</v>
      </c>
      <c r="L9" s="16">
        <v>0</v>
      </c>
      <c r="M9" s="15">
        <f>H9*0.0304</f>
        <v>790.4</v>
      </c>
      <c r="N9" s="15">
        <v>25</v>
      </c>
      <c r="O9" s="15">
        <f t="shared" si="1"/>
        <v>1561.6</v>
      </c>
      <c r="P9" s="17">
        <f t="shared" si="2"/>
        <v>18438.400000000001</v>
      </c>
    </row>
    <row r="10" spans="1:16" ht="24" x14ac:dyDescent="0.2">
      <c r="A10" s="14">
        <v>9</v>
      </c>
      <c r="B10" s="2" t="s">
        <v>50</v>
      </c>
      <c r="C10" s="2" t="s">
        <v>346</v>
      </c>
      <c r="D10" s="2" t="s">
        <v>51</v>
      </c>
      <c r="E10" s="2" t="s">
        <v>19</v>
      </c>
      <c r="F10" s="3" t="s">
        <v>20</v>
      </c>
      <c r="G10" s="2" t="s">
        <v>339</v>
      </c>
      <c r="H10" s="15">
        <v>185000</v>
      </c>
      <c r="I10" s="16">
        <v>0</v>
      </c>
      <c r="J10" s="15">
        <v>185000</v>
      </c>
      <c r="K10" s="15">
        <f t="shared" si="0"/>
        <v>5309.5</v>
      </c>
      <c r="L10" s="15">
        <v>32269.54</v>
      </c>
      <c r="M10" s="15">
        <v>4943.8</v>
      </c>
      <c r="N10" s="15">
        <v>25</v>
      </c>
      <c r="O10" s="15">
        <f t="shared" si="1"/>
        <v>42547.840000000004</v>
      </c>
      <c r="P10" s="17">
        <f t="shared" si="2"/>
        <v>142452.16</v>
      </c>
    </row>
    <row r="11" spans="1:16" x14ac:dyDescent="0.2">
      <c r="A11" s="14">
        <v>10</v>
      </c>
      <c r="B11" s="2" t="s">
        <v>52</v>
      </c>
      <c r="C11" s="2" t="s">
        <v>346</v>
      </c>
      <c r="D11" s="2" t="s">
        <v>22</v>
      </c>
      <c r="E11" s="2" t="s">
        <v>23</v>
      </c>
      <c r="F11" s="3" t="s">
        <v>20</v>
      </c>
      <c r="G11" s="2" t="s">
        <v>339</v>
      </c>
      <c r="H11" s="15">
        <v>75000</v>
      </c>
      <c r="I11" s="16">
        <v>0</v>
      </c>
      <c r="J11" s="15">
        <v>75000</v>
      </c>
      <c r="K11" s="15">
        <f t="shared" si="0"/>
        <v>2152.5</v>
      </c>
      <c r="L11" s="15">
        <v>6309.38</v>
      </c>
      <c r="M11" s="15">
        <f t="shared" ref="M11:M69" si="3">H11*0.0304</f>
        <v>2280</v>
      </c>
      <c r="N11" s="15">
        <v>125</v>
      </c>
      <c r="O11" s="15">
        <f t="shared" si="1"/>
        <v>10866.880000000001</v>
      </c>
      <c r="P11" s="17">
        <f t="shared" si="2"/>
        <v>64133.119999999995</v>
      </c>
    </row>
    <row r="12" spans="1:16" x14ac:dyDescent="0.2">
      <c r="A12" s="14">
        <v>11</v>
      </c>
      <c r="B12" s="2" t="s">
        <v>347</v>
      </c>
      <c r="C12" s="2" t="s">
        <v>346</v>
      </c>
      <c r="D12" s="2" t="s">
        <v>55</v>
      </c>
      <c r="E12" s="2" t="s">
        <v>23</v>
      </c>
      <c r="F12" s="3" t="s">
        <v>20</v>
      </c>
      <c r="G12" s="2" t="s">
        <v>339</v>
      </c>
      <c r="H12" s="15">
        <v>45000</v>
      </c>
      <c r="I12" s="16">
        <v>0</v>
      </c>
      <c r="J12" s="15">
        <v>45000</v>
      </c>
      <c r="K12" s="15">
        <f t="shared" si="0"/>
        <v>1291.5</v>
      </c>
      <c r="L12" s="15">
        <v>1148.33</v>
      </c>
      <c r="M12" s="15">
        <f t="shared" si="3"/>
        <v>1368</v>
      </c>
      <c r="N12" s="15">
        <v>2275</v>
      </c>
      <c r="O12" s="15">
        <f t="shared" si="1"/>
        <v>6082.83</v>
      </c>
      <c r="P12" s="17">
        <f t="shared" si="2"/>
        <v>38917.17</v>
      </c>
    </row>
    <row r="13" spans="1:16" x14ac:dyDescent="0.2">
      <c r="A13" s="14">
        <v>12</v>
      </c>
      <c r="B13" s="2" t="s">
        <v>56</v>
      </c>
      <c r="C13" s="2" t="s">
        <v>346</v>
      </c>
      <c r="D13" s="2" t="s">
        <v>43</v>
      </c>
      <c r="E13" s="2" t="s">
        <v>344</v>
      </c>
      <c r="F13" s="3" t="s">
        <v>30</v>
      </c>
      <c r="G13" s="2" t="s">
        <v>339</v>
      </c>
      <c r="H13" s="15">
        <v>30000</v>
      </c>
      <c r="I13" s="16">
        <v>0</v>
      </c>
      <c r="J13" s="15">
        <v>30000</v>
      </c>
      <c r="K13" s="15">
        <f t="shared" si="0"/>
        <v>861</v>
      </c>
      <c r="L13" s="16">
        <v>0</v>
      </c>
      <c r="M13" s="15">
        <f t="shared" si="3"/>
        <v>912</v>
      </c>
      <c r="N13" s="15">
        <v>25</v>
      </c>
      <c r="O13" s="15">
        <f t="shared" si="1"/>
        <v>1798</v>
      </c>
      <c r="P13" s="17">
        <f t="shared" si="2"/>
        <v>28202</v>
      </c>
    </row>
    <row r="14" spans="1:16" ht="24" x14ac:dyDescent="0.2">
      <c r="A14" s="14">
        <v>13</v>
      </c>
      <c r="B14" s="2" t="s">
        <v>57</v>
      </c>
      <c r="C14" s="2" t="s">
        <v>348</v>
      </c>
      <c r="D14" s="2" t="s">
        <v>349</v>
      </c>
      <c r="E14" s="2" t="s">
        <v>38</v>
      </c>
      <c r="F14" s="3" t="s">
        <v>20</v>
      </c>
      <c r="G14" s="2" t="s">
        <v>339</v>
      </c>
      <c r="H14" s="15">
        <v>70000</v>
      </c>
      <c r="I14" s="16">
        <v>0</v>
      </c>
      <c r="J14" s="15">
        <v>70000</v>
      </c>
      <c r="K14" s="15">
        <f t="shared" si="0"/>
        <v>2009</v>
      </c>
      <c r="L14" s="15">
        <v>0</v>
      </c>
      <c r="M14" s="15">
        <f t="shared" si="3"/>
        <v>2128</v>
      </c>
      <c r="N14" s="16">
        <v>125</v>
      </c>
      <c r="O14" s="15">
        <f t="shared" si="1"/>
        <v>4262</v>
      </c>
      <c r="P14" s="17">
        <f t="shared" si="2"/>
        <v>65738</v>
      </c>
    </row>
    <row r="15" spans="1:16" ht="24" x14ac:dyDescent="0.2">
      <c r="A15" s="14">
        <v>14</v>
      </c>
      <c r="B15" s="2" t="s">
        <v>62</v>
      </c>
      <c r="C15" s="2" t="s">
        <v>348</v>
      </c>
      <c r="D15" s="2" t="s">
        <v>65</v>
      </c>
      <c r="E15" s="2" t="s">
        <v>38</v>
      </c>
      <c r="F15" s="3" t="s">
        <v>20</v>
      </c>
      <c r="G15" s="2" t="s">
        <v>339</v>
      </c>
      <c r="H15" s="15">
        <v>35000</v>
      </c>
      <c r="I15" s="16">
        <v>0</v>
      </c>
      <c r="J15" s="15">
        <v>35000</v>
      </c>
      <c r="K15" s="15">
        <f t="shared" si="0"/>
        <v>1004.5</v>
      </c>
      <c r="L15" s="15">
        <v>0</v>
      </c>
      <c r="M15" s="15">
        <f t="shared" si="3"/>
        <v>1064</v>
      </c>
      <c r="N15" s="15">
        <v>2175</v>
      </c>
      <c r="O15" s="15">
        <f t="shared" si="1"/>
        <v>4243.5</v>
      </c>
      <c r="P15" s="17">
        <f t="shared" si="2"/>
        <v>30756.5</v>
      </c>
    </row>
    <row r="16" spans="1:16" x14ac:dyDescent="0.2">
      <c r="A16" s="14">
        <v>15</v>
      </c>
      <c r="B16" s="2" t="s">
        <v>207</v>
      </c>
      <c r="C16" s="2" t="s">
        <v>350</v>
      </c>
      <c r="D16" s="2" t="s">
        <v>351</v>
      </c>
      <c r="E16" s="2" t="s">
        <v>126</v>
      </c>
      <c r="F16" s="3" t="s">
        <v>30</v>
      </c>
      <c r="G16" s="2" t="s">
        <v>339</v>
      </c>
      <c r="H16" s="15">
        <v>65000</v>
      </c>
      <c r="I16" s="16">
        <v>0</v>
      </c>
      <c r="J16" s="15">
        <v>65000</v>
      </c>
      <c r="K16" s="15">
        <f t="shared" si="0"/>
        <v>1865.5</v>
      </c>
      <c r="L16" s="15">
        <v>4427.58</v>
      </c>
      <c r="M16" s="15">
        <f t="shared" si="3"/>
        <v>1976</v>
      </c>
      <c r="N16" s="15">
        <v>25</v>
      </c>
      <c r="O16" s="15">
        <f t="shared" si="1"/>
        <v>8294.08</v>
      </c>
      <c r="P16" s="17">
        <f t="shared" si="2"/>
        <v>56705.919999999998</v>
      </c>
    </row>
    <row r="17" spans="1:16" ht="24" x14ac:dyDescent="0.2">
      <c r="A17" s="14">
        <v>16</v>
      </c>
      <c r="B17" s="2" t="s">
        <v>352</v>
      </c>
      <c r="C17" s="2" t="s">
        <v>220</v>
      </c>
      <c r="D17" s="2" t="s">
        <v>223</v>
      </c>
      <c r="E17" s="2" t="s">
        <v>47</v>
      </c>
      <c r="F17" s="3" t="s">
        <v>20</v>
      </c>
      <c r="G17" s="2" t="s">
        <v>339</v>
      </c>
      <c r="H17" s="15">
        <v>80000</v>
      </c>
      <c r="I17" s="16">
        <v>0</v>
      </c>
      <c r="J17" s="15">
        <v>80000</v>
      </c>
      <c r="K17" s="15">
        <f t="shared" si="0"/>
        <v>2296</v>
      </c>
      <c r="L17" s="15">
        <v>7400.87</v>
      </c>
      <c r="M17" s="15">
        <f t="shared" si="3"/>
        <v>2432</v>
      </c>
      <c r="N17" s="15">
        <v>25</v>
      </c>
      <c r="O17" s="15">
        <f t="shared" si="1"/>
        <v>12153.869999999999</v>
      </c>
      <c r="P17" s="17">
        <f t="shared" si="2"/>
        <v>67846.13</v>
      </c>
    </row>
    <row r="18" spans="1:16" ht="24" x14ac:dyDescent="0.2">
      <c r="A18" s="14">
        <v>17</v>
      </c>
      <c r="B18" s="2" t="s">
        <v>68</v>
      </c>
      <c r="C18" s="2" t="s">
        <v>220</v>
      </c>
      <c r="D18" s="2" t="s">
        <v>223</v>
      </c>
      <c r="E18" s="2" t="s">
        <v>47</v>
      </c>
      <c r="F18" s="3" t="s">
        <v>20</v>
      </c>
      <c r="G18" s="2" t="s">
        <v>339</v>
      </c>
      <c r="H18" s="15">
        <v>45000</v>
      </c>
      <c r="I18" s="16">
        <v>0</v>
      </c>
      <c r="J18" s="15">
        <v>45000</v>
      </c>
      <c r="K18" s="15">
        <f t="shared" si="0"/>
        <v>1291.5</v>
      </c>
      <c r="L18" s="15">
        <v>743.29</v>
      </c>
      <c r="M18" s="15">
        <f t="shared" si="3"/>
        <v>1368</v>
      </c>
      <c r="N18" s="15">
        <v>2825.24</v>
      </c>
      <c r="O18" s="15">
        <f t="shared" si="1"/>
        <v>6228.03</v>
      </c>
      <c r="P18" s="17">
        <f t="shared" si="2"/>
        <v>38771.97</v>
      </c>
    </row>
    <row r="19" spans="1:16" ht="24" x14ac:dyDescent="0.2">
      <c r="A19" s="14">
        <v>18</v>
      </c>
      <c r="B19" s="2" t="s">
        <v>353</v>
      </c>
      <c r="C19" s="2" t="s">
        <v>220</v>
      </c>
      <c r="D19" s="2" t="s">
        <v>223</v>
      </c>
      <c r="E19" s="2" t="s">
        <v>38</v>
      </c>
      <c r="F19" s="3" t="s">
        <v>20</v>
      </c>
      <c r="G19" s="2" t="s">
        <v>339</v>
      </c>
      <c r="H19" s="15">
        <v>45000</v>
      </c>
      <c r="I19" s="16">
        <v>0</v>
      </c>
      <c r="J19" s="15">
        <v>45000</v>
      </c>
      <c r="K19" s="15">
        <f t="shared" si="0"/>
        <v>1291.5</v>
      </c>
      <c r="L19" s="15">
        <v>945.81</v>
      </c>
      <c r="M19" s="15">
        <f t="shared" si="3"/>
        <v>1368</v>
      </c>
      <c r="N19" s="15">
        <v>1475.12</v>
      </c>
      <c r="O19" s="15">
        <f t="shared" si="1"/>
        <v>5080.43</v>
      </c>
      <c r="P19" s="17">
        <f t="shared" si="2"/>
        <v>39919.57</v>
      </c>
    </row>
    <row r="20" spans="1:16" x14ac:dyDescent="0.2">
      <c r="A20" s="14">
        <v>19</v>
      </c>
      <c r="B20" s="2" t="s">
        <v>354</v>
      </c>
      <c r="C20" s="2" t="s">
        <v>220</v>
      </c>
      <c r="D20" s="2" t="s">
        <v>215</v>
      </c>
      <c r="E20" s="2" t="s">
        <v>38</v>
      </c>
      <c r="F20" s="3" t="s">
        <v>30</v>
      </c>
      <c r="G20" s="2" t="s">
        <v>339</v>
      </c>
      <c r="H20" s="15">
        <v>35000</v>
      </c>
      <c r="I20" s="16">
        <v>0</v>
      </c>
      <c r="J20" s="15">
        <v>35000</v>
      </c>
      <c r="K20" s="15">
        <f t="shared" si="0"/>
        <v>1004.5</v>
      </c>
      <c r="L20" s="15">
        <v>0</v>
      </c>
      <c r="M20" s="15">
        <f t="shared" si="3"/>
        <v>1064</v>
      </c>
      <c r="N20" s="15">
        <v>25</v>
      </c>
      <c r="O20" s="15">
        <f t="shared" si="1"/>
        <v>2093.5</v>
      </c>
      <c r="P20" s="17">
        <f t="shared" si="2"/>
        <v>32906.5</v>
      </c>
    </row>
    <row r="21" spans="1:16" ht="24" x14ac:dyDescent="0.2">
      <c r="A21" s="14">
        <v>20</v>
      </c>
      <c r="B21" s="2" t="s">
        <v>355</v>
      </c>
      <c r="C21" s="2" t="s">
        <v>220</v>
      </c>
      <c r="D21" s="2" t="s">
        <v>356</v>
      </c>
      <c r="E21" s="2" t="s">
        <v>38</v>
      </c>
      <c r="F21" s="3" t="s">
        <v>20</v>
      </c>
      <c r="G21" s="2" t="s">
        <v>339</v>
      </c>
      <c r="H21" s="15">
        <v>35000</v>
      </c>
      <c r="I21" s="16">
        <v>0</v>
      </c>
      <c r="J21" s="15">
        <v>35000</v>
      </c>
      <c r="K21" s="15">
        <f t="shared" si="0"/>
        <v>1004.5</v>
      </c>
      <c r="L21" s="15">
        <v>0</v>
      </c>
      <c r="M21" s="15">
        <f t="shared" si="3"/>
        <v>1064</v>
      </c>
      <c r="N21" s="15">
        <v>25</v>
      </c>
      <c r="O21" s="15">
        <f t="shared" si="1"/>
        <v>2093.5</v>
      </c>
      <c r="P21" s="17">
        <f t="shared" si="2"/>
        <v>32906.5</v>
      </c>
    </row>
    <row r="22" spans="1:16" ht="24" x14ac:dyDescent="0.2">
      <c r="A22" s="14">
        <v>21</v>
      </c>
      <c r="B22" s="2" t="s">
        <v>80</v>
      </c>
      <c r="C22" s="2" t="s">
        <v>73</v>
      </c>
      <c r="D22" s="2" t="s">
        <v>81</v>
      </c>
      <c r="E22" s="2" t="s">
        <v>47</v>
      </c>
      <c r="F22" s="3" t="s">
        <v>20</v>
      </c>
      <c r="G22" s="2" t="s">
        <v>339</v>
      </c>
      <c r="H22" s="15">
        <v>60000</v>
      </c>
      <c r="I22" s="16">
        <v>0</v>
      </c>
      <c r="J22" s="15">
        <v>60000</v>
      </c>
      <c r="K22" s="15">
        <f t="shared" si="0"/>
        <v>1722</v>
      </c>
      <c r="L22" s="15">
        <v>3486.68</v>
      </c>
      <c r="M22" s="15">
        <f t="shared" si="3"/>
        <v>1824</v>
      </c>
      <c r="N22" s="15">
        <v>2279</v>
      </c>
      <c r="O22" s="15">
        <f t="shared" si="1"/>
        <v>9311.68</v>
      </c>
      <c r="P22" s="17">
        <f t="shared" si="2"/>
        <v>50688.32</v>
      </c>
    </row>
    <row r="23" spans="1:16" x14ac:dyDescent="0.2">
      <c r="A23" s="14">
        <v>22</v>
      </c>
      <c r="B23" s="2" t="s">
        <v>357</v>
      </c>
      <c r="C23" s="2" t="s">
        <v>73</v>
      </c>
      <c r="D23" s="2" t="s">
        <v>358</v>
      </c>
      <c r="E23" s="2" t="s">
        <v>38</v>
      </c>
      <c r="F23" s="3" t="s">
        <v>30</v>
      </c>
      <c r="G23" s="2" t="s">
        <v>339</v>
      </c>
      <c r="H23" s="15">
        <v>55000</v>
      </c>
      <c r="I23" s="16">
        <v>0</v>
      </c>
      <c r="J23" s="15">
        <v>55000</v>
      </c>
      <c r="K23" s="15">
        <f t="shared" si="0"/>
        <v>1578.5</v>
      </c>
      <c r="L23" s="15">
        <v>2559.6799999999998</v>
      </c>
      <c r="M23" s="15">
        <f t="shared" si="3"/>
        <v>1672</v>
      </c>
      <c r="N23" s="15">
        <v>125</v>
      </c>
      <c r="O23" s="15">
        <f t="shared" si="1"/>
        <v>5935.18</v>
      </c>
      <c r="P23" s="17">
        <f t="shared" si="2"/>
        <v>49064.82</v>
      </c>
    </row>
    <row r="24" spans="1:16" ht="24" x14ac:dyDescent="0.2">
      <c r="A24" s="14">
        <v>23</v>
      </c>
      <c r="B24" s="2" t="s">
        <v>82</v>
      </c>
      <c r="C24" s="2" t="s">
        <v>73</v>
      </c>
      <c r="D24" s="2" t="s">
        <v>359</v>
      </c>
      <c r="E24" s="2" t="s">
        <v>47</v>
      </c>
      <c r="F24" s="3" t="s">
        <v>30</v>
      </c>
      <c r="G24" s="2" t="s">
        <v>339</v>
      </c>
      <c r="H24" s="15">
        <v>45000</v>
      </c>
      <c r="I24" s="16">
        <v>0</v>
      </c>
      <c r="J24" s="15">
        <v>45000</v>
      </c>
      <c r="K24" s="15">
        <f t="shared" si="0"/>
        <v>1291.5</v>
      </c>
      <c r="L24" s="15">
        <v>1148.33</v>
      </c>
      <c r="M24" s="15">
        <f t="shared" si="3"/>
        <v>1368</v>
      </c>
      <c r="N24" s="15">
        <v>125</v>
      </c>
      <c r="O24" s="15">
        <f t="shared" si="1"/>
        <v>3932.83</v>
      </c>
      <c r="P24" s="17">
        <f t="shared" si="2"/>
        <v>41067.17</v>
      </c>
    </row>
    <row r="25" spans="1:16" x14ac:dyDescent="0.2">
      <c r="A25" s="14">
        <v>24</v>
      </c>
      <c r="B25" s="2" t="s">
        <v>360</v>
      </c>
      <c r="C25" s="2" t="s">
        <v>73</v>
      </c>
      <c r="D25" s="2" t="s">
        <v>361</v>
      </c>
      <c r="E25" s="2" t="s">
        <v>38</v>
      </c>
      <c r="F25" s="3" t="s">
        <v>30</v>
      </c>
      <c r="G25" s="2" t="s">
        <v>339</v>
      </c>
      <c r="H25" s="15">
        <v>36000</v>
      </c>
      <c r="I25" s="16">
        <v>0</v>
      </c>
      <c r="J25" s="15">
        <v>36000</v>
      </c>
      <c r="K25" s="15">
        <f t="shared" si="0"/>
        <v>1033.2</v>
      </c>
      <c r="L25" s="16">
        <v>0</v>
      </c>
      <c r="M25" s="15">
        <f t="shared" si="3"/>
        <v>1094.4000000000001</v>
      </c>
      <c r="N25" s="15">
        <v>125</v>
      </c>
      <c r="O25" s="15">
        <f t="shared" si="1"/>
        <v>2252.6000000000004</v>
      </c>
      <c r="P25" s="17">
        <f t="shared" si="2"/>
        <v>33747.4</v>
      </c>
    </row>
    <row r="26" spans="1:16" ht="24" x14ac:dyDescent="0.2">
      <c r="A26" s="14">
        <v>25</v>
      </c>
      <c r="B26" s="2" t="s">
        <v>84</v>
      </c>
      <c r="C26" s="2" t="s">
        <v>73</v>
      </c>
      <c r="D26" s="2" t="s">
        <v>65</v>
      </c>
      <c r="E26" s="2" t="s">
        <v>38</v>
      </c>
      <c r="F26" s="3" t="s">
        <v>30</v>
      </c>
      <c r="G26" s="2" t="s">
        <v>339</v>
      </c>
      <c r="H26" s="15">
        <v>35000</v>
      </c>
      <c r="I26" s="16">
        <v>0</v>
      </c>
      <c r="J26" s="15">
        <v>35000</v>
      </c>
      <c r="K26" s="15">
        <f t="shared" si="0"/>
        <v>1004.5</v>
      </c>
      <c r="L26" s="15">
        <v>0</v>
      </c>
      <c r="M26" s="15">
        <f t="shared" si="3"/>
        <v>1064</v>
      </c>
      <c r="N26" s="15">
        <v>25</v>
      </c>
      <c r="O26" s="15">
        <f t="shared" si="1"/>
        <v>2093.5</v>
      </c>
      <c r="P26" s="17">
        <f t="shared" si="2"/>
        <v>32906.5</v>
      </c>
    </row>
    <row r="27" spans="1:16" x14ac:dyDescent="0.2">
      <c r="A27" s="14">
        <v>26</v>
      </c>
      <c r="B27" s="2" t="s">
        <v>88</v>
      </c>
      <c r="C27" s="2" t="s">
        <v>73</v>
      </c>
      <c r="D27" s="2" t="s">
        <v>87</v>
      </c>
      <c r="E27" s="2" t="s">
        <v>38</v>
      </c>
      <c r="F27" s="3" t="s">
        <v>20</v>
      </c>
      <c r="G27" s="2" t="s">
        <v>339</v>
      </c>
      <c r="H27" s="15">
        <v>45000</v>
      </c>
      <c r="I27" s="16">
        <v>0</v>
      </c>
      <c r="J27" s="15">
        <v>45000</v>
      </c>
      <c r="K27" s="15">
        <f t="shared" si="0"/>
        <v>1291.5</v>
      </c>
      <c r="L27" s="15">
        <v>1148.33</v>
      </c>
      <c r="M27" s="15">
        <f t="shared" si="3"/>
        <v>1368</v>
      </c>
      <c r="N27" s="15">
        <v>25</v>
      </c>
      <c r="O27" s="15">
        <f t="shared" si="1"/>
        <v>3832.83</v>
      </c>
      <c r="P27" s="17">
        <f t="shared" si="2"/>
        <v>41167.17</v>
      </c>
    </row>
    <row r="28" spans="1:16" ht="24" x14ac:dyDescent="0.2">
      <c r="A28" s="14">
        <v>27</v>
      </c>
      <c r="B28" s="2" t="s">
        <v>362</v>
      </c>
      <c r="C28" s="2" t="s">
        <v>363</v>
      </c>
      <c r="D28" s="2" t="s">
        <v>29</v>
      </c>
      <c r="E28" s="2" t="s">
        <v>23</v>
      </c>
      <c r="F28" s="3" t="s">
        <v>30</v>
      </c>
      <c r="G28" s="2" t="s">
        <v>339</v>
      </c>
      <c r="H28" s="15">
        <v>100000</v>
      </c>
      <c r="I28" s="16">
        <v>0</v>
      </c>
      <c r="J28" s="15">
        <v>100000</v>
      </c>
      <c r="K28" s="15">
        <f t="shared" si="0"/>
        <v>2870</v>
      </c>
      <c r="L28" s="15">
        <v>12105.37</v>
      </c>
      <c r="M28" s="15">
        <f t="shared" si="3"/>
        <v>3040</v>
      </c>
      <c r="N28" s="15">
        <v>25</v>
      </c>
      <c r="O28" s="15">
        <f t="shared" si="1"/>
        <v>18040.370000000003</v>
      </c>
      <c r="P28" s="17">
        <f t="shared" si="2"/>
        <v>81959.63</v>
      </c>
    </row>
    <row r="29" spans="1:16" ht="24" x14ac:dyDescent="0.2">
      <c r="A29" s="14">
        <v>28</v>
      </c>
      <c r="B29" s="2" t="s">
        <v>232</v>
      </c>
      <c r="C29" s="2" t="s">
        <v>363</v>
      </c>
      <c r="D29" s="2" t="s">
        <v>29</v>
      </c>
      <c r="E29" s="2" t="s">
        <v>23</v>
      </c>
      <c r="F29" s="3" t="s">
        <v>30</v>
      </c>
      <c r="G29" s="2" t="s">
        <v>339</v>
      </c>
      <c r="H29" s="15">
        <v>100000</v>
      </c>
      <c r="I29" s="16">
        <v>0</v>
      </c>
      <c r="J29" s="15">
        <v>100000</v>
      </c>
      <c r="K29" s="15">
        <f t="shared" si="0"/>
        <v>2870</v>
      </c>
      <c r="L29" s="15">
        <v>12105.37</v>
      </c>
      <c r="M29" s="15">
        <f t="shared" si="3"/>
        <v>3040</v>
      </c>
      <c r="N29" s="15">
        <v>25</v>
      </c>
      <c r="O29" s="15">
        <f t="shared" si="1"/>
        <v>18040.370000000003</v>
      </c>
      <c r="P29" s="17">
        <f t="shared" si="2"/>
        <v>81959.63</v>
      </c>
    </row>
    <row r="30" spans="1:16" ht="24" x14ac:dyDescent="0.2">
      <c r="A30" s="14">
        <v>29</v>
      </c>
      <c r="B30" s="2" t="s">
        <v>31</v>
      </c>
      <c r="C30" s="2" t="s">
        <v>363</v>
      </c>
      <c r="D30" s="2" t="s">
        <v>26</v>
      </c>
      <c r="E30" s="2" t="s">
        <v>23</v>
      </c>
      <c r="F30" s="3" t="s">
        <v>20</v>
      </c>
      <c r="G30" s="2" t="s">
        <v>339</v>
      </c>
      <c r="H30" s="15">
        <v>40000</v>
      </c>
      <c r="I30" s="16">
        <v>0</v>
      </c>
      <c r="J30" s="15">
        <v>40000</v>
      </c>
      <c r="K30" s="15">
        <f t="shared" si="0"/>
        <v>1148</v>
      </c>
      <c r="L30" s="15">
        <v>442.65</v>
      </c>
      <c r="M30" s="15">
        <f t="shared" si="3"/>
        <v>1216</v>
      </c>
      <c r="N30" s="15">
        <v>125</v>
      </c>
      <c r="O30" s="15">
        <f t="shared" si="1"/>
        <v>2931.65</v>
      </c>
      <c r="P30" s="17">
        <f t="shared" si="2"/>
        <v>37068.35</v>
      </c>
    </row>
    <row r="31" spans="1:16" ht="24" x14ac:dyDescent="0.2">
      <c r="A31" s="14">
        <v>30</v>
      </c>
      <c r="B31" s="2" t="s">
        <v>364</v>
      </c>
      <c r="C31" s="2" t="s">
        <v>363</v>
      </c>
      <c r="D31" s="2" t="s">
        <v>29</v>
      </c>
      <c r="E31" s="2" t="s">
        <v>23</v>
      </c>
      <c r="F31" s="3" t="s">
        <v>30</v>
      </c>
      <c r="G31" s="2" t="s">
        <v>339</v>
      </c>
      <c r="H31" s="15">
        <v>100000</v>
      </c>
      <c r="I31" s="16">
        <v>0</v>
      </c>
      <c r="J31" s="15">
        <v>100000</v>
      </c>
      <c r="K31" s="15">
        <f t="shared" si="0"/>
        <v>2870</v>
      </c>
      <c r="L31" s="15">
        <v>12105.37</v>
      </c>
      <c r="M31" s="15">
        <f t="shared" si="3"/>
        <v>3040</v>
      </c>
      <c r="N31" s="15">
        <v>25</v>
      </c>
      <c r="O31" s="15">
        <f t="shared" si="1"/>
        <v>18040.370000000003</v>
      </c>
      <c r="P31" s="17">
        <f t="shared" si="2"/>
        <v>81959.63</v>
      </c>
    </row>
    <row r="32" spans="1:16" ht="24" x14ac:dyDescent="0.2">
      <c r="A32" s="14">
        <v>31</v>
      </c>
      <c r="B32" s="2" t="s">
        <v>365</v>
      </c>
      <c r="C32" s="2" t="s">
        <v>363</v>
      </c>
      <c r="D32" s="2" t="s">
        <v>74</v>
      </c>
      <c r="E32" s="2" t="s">
        <v>38</v>
      </c>
      <c r="F32" s="3" t="s">
        <v>20</v>
      </c>
      <c r="G32" s="2" t="s">
        <v>339</v>
      </c>
      <c r="H32" s="15">
        <v>35000</v>
      </c>
      <c r="I32" s="16">
        <v>0</v>
      </c>
      <c r="J32" s="15">
        <v>35000</v>
      </c>
      <c r="K32" s="15">
        <f t="shared" si="0"/>
        <v>1004.5</v>
      </c>
      <c r="L32" s="15">
        <v>0</v>
      </c>
      <c r="M32" s="15">
        <f t="shared" si="3"/>
        <v>1064</v>
      </c>
      <c r="N32" s="15">
        <v>25</v>
      </c>
      <c r="O32" s="15">
        <f t="shared" si="1"/>
        <v>2093.5</v>
      </c>
      <c r="P32" s="17">
        <f t="shared" si="2"/>
        <v>32906.5</v>
      </c>
    </row>
    <row r="33" spans="1:16" ht="24" x14ac:dyDescent="0.2">
      <c r="A33" s="14">
        <v>32</v>
      </c>
      <c r="B33" s="2" t="s">
        <v>366</v>
      </c>
      <c r="C33" s="2" t="s">
        <v>94</v>
      </c>
      <c r="D33" s="2" t="s">
        <v>248</v>
      </c>
      <c r="E33" s="2" t="s">
        <v>47</v>
      </c>
      <c r="F33" s="3" t="s">
        <v>20</v>
      </c>
      <c r="G33" s="2" t="s">
        <v>339</v>
      </c>
      <c r="H33" s="15">
        <v>80000</v>
      </c>
      <c r="I33" s="16">
        <v>0</v>
      </c>
      <c r="J33" s="15">
        <v>80000</v>
      </c>
      <c r="K33" s="15">
        <f t="shared" si="0"/>
        <v>2296</v>
      </c>
      <c r="L33" s="15">
        <v>7063.34</v>
      </c>
      <c r="M33" s="15">
        <f t="shared" si="3"/>
        <v>2432</v>
      </c>
      <c r="N33" s="15">
        <v>1475.12</v>
      </c>
      <c r="O33" s="15">
        <f t="shared" si="1"/>
        <v>13266.46</v>
      </c>
      <c r="P33" s="17">
        <f t="shared" si="2"/>
        <v>66733.540000000008</v>
      </c>
    </row>
    <row r="34" spans="1:16" x14ac:dyDescent="0.2">
      <c r="A34" s="14">
        <v>33</v>
      </c>
      <c r="B34" s="2" t="s">
        <v>99</v>
      </c>
      <c r="C34" s="2" t="s">
        <v>97</v>
      </c>
      <c r="D34" s="2" t="s">
        <v>367</v>
      </c>
      <c r="E34" s="2" t="s">
        <v>38</v>
      </c>
      <c r="F34" s="3" t="s">
        <v>30</v>
      </c>
      <c r="G34" s="2" t="s">
        <v>339</v>
      </c>
      <c r="H34" s="15">
        <v>36000</v>
      </c>
      <c r="I34" s="16">
        <v>0</v>
      </c>
      <c r="J34" s="15">
        <v>36000</v>
      </c>
      <c r="K34" s="15">
        <f t="shared" si="0"/>
        <v>1033.2</v>
      </c>
      <c r="L34" s="15">
        <v>0</v>
      </c>
      <c r="M34" s="15">
        <f t="shared" si="3"/>
        <v>1094.4000000000001</v>
      </c>
      <c r="N34" s="16">
        <v>25</v>
      </c>
      <c r="O34" s="15">
        <f t="shared" si="1"/>
        <v>2152.6000000000004</v>
      </c>
      <c r="P34" s="17">
        <f>H34-O34</f>
        <v>33847.4</v>
      </c>
    </row>
    <row r="35" spans="1:16" ht="24" x14ac:dyDescent="0.2">
      <c r="A35" s="14">
        <v>34</v>
      </c>
      <c r="B35" s="2" t="s">
        <v>96</v>
      </c>
      <c r="C35" s="2" t="s">
        <v>97</v>
      </c>
      <c r="D35" s="2" t="s">
        <v>368</v>
      </c>
      <c r="E35" s="2" t="s">
        <v>38</v>
      </c>
      <c r="F35" s="3" t="s">
        <v>20</v>
      </c>
      <c r="G35" s="2" t="s">
        <v>339</v>
      </c>
      <c r="H35" s="15">
        <v>35000</v>
      </c>
      <c r="I35" s="16">
        <v>0</v>
      </c>
      <c r="J35" s="15">
        <v>35000</v>
      </c>
      <c r="K35" s="15">
        <f t="shared" si="0"/>
        <v>1004.5</v>
      </c>
      <c r="L35" s="16">
        <v>0</v>
      </c>
      <c r="M35" s="15">
        <f t="shared" si="3"/>
        <v>1064</v>
      </c>
      <c r="N35" s="16">
        <v>25</v>
      </c>
      <c r="O35" s="15">
        <f t="shared" si="1"/>
        <v>2093.5</v>
      </c>
      <c r="P35" s="17">
        <f>H35-O35</f>
        <v>32906.5</v>
      </c>
    </row>
    <row r="36" spans="1:16" x14ac:dyDescent="0.2">
      <c r="A36" s="14">
        <v>35</v>
      </c>
      <c r="B36" s="2" t="s">
        <v>102</v>
      </c>
      <c r="C36" s="2" t="s">
        <v>97</v>
      </c>
      <c r="D36" s="2" t="s">
        <v>65</v>
      </c>
      <c r="E36" s="2" t="s">
        <v>38</v>
      </c>
      <c r="F36" s="3" t="s">
        <v>30</v>
      </c>
      <c r="G36" s="2" t="s">
        <v>339</v>
      </c>
      <c r="H36" s="15">
        <v>35000</v>
      </c>
      <c r="I36" s="16">
        <v>0</v>
      </c>
      <c r="J36" s="15">
        <v>35000</v>
      </c>
      <c r="K36" s="15">
        <f t="shared" si="0"/>
        <v>1004.5</v>
      </c>
      <c r="L36" s="16">
        <v>0</v>
      </c>
      <c r="M36" s="15">
        <f t="shared" si="3"/>
        <v>1064</v>
      </c>
      <c r="N36" s="15">
        <v>2974.04</v>
      </c>
      <c r="O36" s="15">
        <f t="shared" si="1"/>
        <v>5042.54</v>
      </c>
      <c r="P36" s="17">
        <f t="shared" ref="P36:P95" si="4">J36-O36</f>
        <v>29957.46</v>
      </c>
    </row>
    <row r="37" spans="1:16" x14ac:dyDescent="0.2">
      <c r="A37" s="14">
        <v>36</v>
      </c>
      <c r="B37" s="2" t="s">
        <v>104</v>
      </c>
      <c r="C37" s="2" t="s">
        <v>97</v>
      </c>
      <c r="D37" s="2" t="s">
        <v>65</v>
      </c>
      <c r="E37" s="2" t="s">
        <v>47</v>
      </c>
      <c r="F37" s="3" t="s">
        <v>20</v>
      </c>
      <c r="G37" s="2" t="s">
        <v>339</v>
      </c>
      <c r="H37" s="15">
        <v>35000</v>
      </c>
      <c r="I37" s="16">
        <v>0</v>
      </c>
      <c r="J37" s="15">
        <v>35000</v>
      </c>
      <c r="K37" s="15">
        <f t="shared" si="0"/>
        <v>1004.5</v>
      </c>
      <c r="L37" s="15">
        <v>0</v>
      </c>
      <c r="M37" s="15">
        <f t="shared" si="3"/>
        <v>1064</v>
      </c>
      <c r="N37" s="15">
        <v>125</v>
      </c>
      <c r="O37" s="15">
        <f t="shared" si="1"/>
        <v>2193.5</v>
      </c>
      <c r="P37" s="17">
        <f t="shared" si="4"/>
        <v>32806.5</v>
      </c>
    </row>
    <row r="38" spans="1:16" x14ac:dyDescent="0.2">
      <c r="A38" s="14">
        <v>37</v>
      </c>
      <c r="B38" s="2" t="s">
        <v>369</v>
      </c>
      <c r="C38" s="2" t="s">
        <v>97</v>
      </c>
      <c r="D38" s="2" t="s">
        <v>65</v>
      </c>
      <c r="E38" s="2" t="s">
        <v>38</v>
      </c>
      <c r="F38" s="3" t="s">
        <v>20</v>
      </c>
      <c r="G38" s="2" t="s">
        <v>339</v>
      </c>
      <c r="H38" s="15">
        <v>35000</v>
      </c>
      <c r="I38" s="16">
        <v>0</v>
      </c>
      <c r="J38" s="15">
        <v>35000</v>
      </c>
      <c r="K38" s="15">
        <f t="shared" si="0"/>
        <v>1004.5</v>
      </c>
      <c r="L38" s="16">
        <v>0</v>
      </c>
      <c r="M38" s="15">
        <f t="shared" si="3"/>
        <v>1064</v>
      </c>
      <c r="N38" s="15">
        <v>25</v>
      </c>
      <c r="O38" s="15">
        <f t="shared" si="1"/>
        <v>2093.5</v>
      </c>
      <c r="P38" s="17">
        <f t="shared" si="4"/>
        <v>32906.5</v>
      </c>
    </row>
    <row r="39" spans="1:16" x14ac:dyDescent="0.2">
      <c r="A39" s="14">
        <v>38</v>
      </c>
      <c r="B39" s="2" t="s">
        <v>105</v>
      </c>
      <c r="C39" s="2" t="s">
        <v>97</v>
      </c>
      <c r="D39" s="2" t="s">
        <v>370</v>
      </c>
      <c r="E39" s="2" t="s">
        <v>344</v>
      </c>
      <c r="F39" s="3" t="s">
        <v>30</v>
      </c>
      <c r="G39" s="2" t="s">
        <v>339</v>
      </c>
      <c r="H39" s="15">
        <v>17500</v>
      </c>
      <c r="I39" s="16">
        <v>0</v>
      </c>
      <c r="J39" s="15">
        <v>17500</v>
      </c>
      <c r="K39" s="15">
        <f t="shared" si="0"/>
        <v>502.25</v>
      </c>
      <c r="L39" s="16">
        <v>0</v>
      </c>
      <c r="M39" s="15">
        <f t="shared" si="3"/>
        <v>532</v>
      </c>
      <c r="N39" s="15">
        <v>25</v>
      </c>
      <c r="O39" s="15">
        <f t="shared" si="1"/>
        <v>1059.25</v>
      </c>
      <c r="P39" s="17">
        <f t="shared" si="4"/>
        <v>16440.75</v>
      </c>
    </row>
    <row r="40" spans="1:16" ht="24" x14ac:dyDescent="0.2">
      <c r="A40" s="14">
        <v>39</v>
      </c>
      <c r="B40" s="2" t="s">
        <v>371</v>
      </c>
      <c r="C40" s="2" t="s">
        <v>97</v>
      </c>
      <c r="D40" s="2" t="s">
        <v>372</v>
      </c>
      <c r="E40" s="2" t="s">
        <v>38</v>
      </c>
      <c r="F40" s="3" t="s">
        <v>30</v>
      </c>
      <c r="G40" s="2" t="s">
        <v>339</v>
      </c>
      <c r="H40" s="15">
        <v>27000</v>
      </c>
      <c r="I40" s="16">
        <v>0</v>
      </c>
      <c r="J40" s="15">
        <v>27000</v>
      </c>
      <c r="K40" s="15">
        <f t="shared" si="0"/>
        <v>774.9</v>
      </c>
      <c r="L40" s="16">
        <v>0</v>
      </c>
      <c r="M40" s="15">
        <f t="shared" si="3"/>
        <v>820.8</v>
      </c>
      <c r="N40" s="15">
        <v>25</v>
      </c>
      <c r="O40" s="15">
        <f t="shared" si="1"/>
        <v>1620.6999999999998</v>
      </c>
      <c r="P40" s="17">
        <f t="shared" si="4"/>
        <v>25379.3</v>
      </c>
    </row>
    <row r="41" spans="1:16" ht="24" x14ac:dyDescent="0.2">
      <c r="A41" s="14">
        <v>40</v>
      </c>
      <c r="B41" s="2" t="s">
        <v>107</v>
      </c>
      <c r="C41" s="2" t="s">
        <v>97</v>
      </c>
      <c r="D41" s="2" t="s">
        <v>109</v>
      </c>
      <c r="E41" s="2" t="s">
        <v>344</v>
      </c>
      <c r="F41" s="3" t="s">
        <v>30</v>
      </c>
      <c r="G41" s="2" t="s">
        <v>339</v>
      </c>
      <c r="H41" s="15">
        <v>20500</v>
      </c>
      <c r="I41" s="16">
        <v>0</v>
      </c>
      <c r="J41" s="15">
        <v>20500</v>
      </c>
      <c r="K41" s="15">
        <f t="shared" si="0"/>
        <v>588.35</v>
      </c>
      <c r="L41" s="16">
        <v>0</v>
      </c>
      <c r="M41" s="15">
        <f t="shared" si="3"/>
        <v>623.20000000000005</v>
      </c>
      <c r="N41" s="15">
        <v>25</v>
      </c>
      <c r="O41" s="15">
        <f t="shared" si="1"/>
        <v>1236.5500000000002</v>
      </c>
      <c r="P41" s="17">
        <f t="shared" si="4"/>
        <v>19263.45</v>
      </c>
    </row>
    <row r="42" spans="1:16" x14ac:dyDescent="0.2">
      <c r="A42" s="14">
        <v>41</v>
      </c>
      <c r="B42" s="2" t="s">
        <v>115</v>
      </c>
      <c r="C42" s="2" t="s">
        <v>97</v>
      </c>
      <c r="D42" s="2" t="s">
        <v>43</v>
      </c>
      <c r="E42" s="2" t="s">
        <v>344</v>
      </c>
      <c r="F42" s="3" t="s">
        <v>30</v>
      </c>
      <c r="G42" s="2" t="s">
        <v>339</v>
      </c>
      <c r="H42" s="15">
        <v>22000</v>
      </c>
      <c r="I42" s="16">
        <v>0</v>
      </c>
      <c r="J42" s="15">
        <v>22000</v>
      </c>
      <c r="K42" s="15">
        <f t="shared" si="0"/>
        <v>631.4</v>
      </c>
      <c r="L42" s="16">
        <v>0</v>
      </c>
      <c r="M42" s="15">
        <f t="shared" si="3"/>
        <v>668.8</v>
      </c>
      <c r="N42" s="15">
        <v>125</v>
      </c>
      <c r="O42" s="15">
        <f t="shared" si="1"/>
        <v>1425.1999999999998</v>
      </c>
      <c r="P42" s="17">
        <f t="shared" si="4"/>
        <v>20574.8</v>
      </c>
    </row>
    <row r="43" spans="1:16" ht="24" x14ac:dyDescent="0.2">
      <c r="A43" s="14">
        <v>42</v>
      </c>
      <c r="B43" s="2" t="s">
        <v>120</v>
      </c>
      <c r="C43" s="2" t="s">
        <v>97</v>
      </c>
      <c r="D43" s="2" t="s">
        <v>43</v>
      </c>
      <c r="E43" s="2" t="s">
        <v>38</v>
      </c>
      <c r="F43" s="3" t="s">
        <v>30</v>
      </c>
      <c r="G43" s="2" t="s">
        <v>339</v>
      </c>
      <c r="H43" s="15">
        <v>22000</v>
      </c>
      <c r="I43" s="16">
        <v>0</v>
      </c>
      <c r="J43" s="15">
        <v>22000</v>
      </c>
      <c r="K43" s="15">
        <f t="shared" si="0"/>
        <v>631.4</v>
      </c>
      <c r="L43" s="16">
        <v>0</v>
      </c>
      <c r="M43" s="15">
        <f t="shared" si="3"/>
        <v>668.8</v>
      </c>
      <c r="N43" s="15">
        <v>1375.12</v>
      </c>
      <c r="O43" s="15">
        <f t="shared" si="1"/>
        <v>2675.3199999999997</v>
      </c>
      <c r="P43" s="17">
        <f t="shared" si="4"/>
        <v>19324.68</v>
      </c>
    </row>
    <row r="44" spans="1:16" x14ac:dyDescent="0.2">
      <c r="A44" s="14">
        <v>43</v>
      </c>
      <c r="B44" s="2" t="s">
        <v>116</v>
      </c>
      <c r="C44" s="2" t="s">
        <v>97</v>
      </c>
      <c r="D44" s="2" t="s">
        <v>43</v>
      </c>
      <c r="E44" s="2" t="s">
        <v>38</v>
      </c>
      <c r="F44" s="3" t="s">
        <v>30</v>
      </c>
      <c r="G44" s="2" t="s">
        <v>339</v>
      </c>
      <c r="H44" s="15">
        <v>20000</v>
      </c>
      <c r="I44" s="16">
        <v>0</v>
      </c>
      <c r="J44" s="15">
        <v>20000</v>
      </c>
      <c r="K44" s="15">
        <f t="shared" si="0"/>
        <v>574</v>
      </c>
      <c r="L44" s="15">
        <v>0</v>
      </c>
      <c r="M44" s="15">
        <f t="shared" si="3"/>
        <v>608</v>
      </c>
      <c r="N44" s="15">
        <v>25</v>
      </c>
      <c r="O44" s="15">
        <f t="shared" si="1"/>
        <v>1207</v>
      </c>
      <c r="P44" s="17">
        <f t="shared" si="4"/>
        <v>18793</v>
      </c>
    </row>
    <row r="45" spans="1:16" ht="24" x14ac:dyDescent="0.2">
      <c r="A45" s="14">
        <v>44</v>
      </c>
      <c r="B45" s="2" t="s">
        <v>117</v>
      </c>
      <c r="C45" s="2" t="s">
        <v>97</v>
      </c>
      <c r="D45" s="2" t="s">
        <v>43</v>
      </c>
      <c r="E45" s="2" t="s">
        <v>344</v>
      </c>
      <c r="F45" s="3" t="s">
        <v>30</v>
      </c>
      <c r="G45" s="2" t="s">
        <v>339</v>
      </c>
      <c r="H45" s="15">
        <v>22000</v>
      </c>
      <c r="I45" s="16">
        <v>0</v>
      </c>
      <c r="J45" s="15">
        <v>22000</v>
      </c>
      <c r="K45" s="15">
        <f t="shared" si="0"/>
        <v>631.4</v>
      </c>
      <c r="L45" s="16">
        <v>0</v>
      </c>
      <c r="M45" s="15">
        <f t="shared" si="3"/>
        <v>668.8</v>
      </c>
      <c r="N45" s="15">
        <v>125</v>
      </c>
      <c r="O45" s="15">
        <f t="shared" si="1"/>
        <v>1425.1999999999998</v>
      </c>
      <c r="P45" s="17">
        <f t="shared" si="4"/>
        <v>20574.8</v>
      </c>
    </row>
    <row r="46" spans="1:16" x14ac:dyDescent="0.2">
      <c r="A46" s="14">
        <v>45</v>
      </c>
      <c r="B46" s="2" t="s">
        <v>118</v>
      </c>
      <c r="C46" s="2" t="s">
        <v>97</v>
      </c>
      <c r="D46" s="2" t="s">
        <v>119</v>
      </c>
      <c r="E46" s="2" t="s">
        <v>344</v>
      </c>
      <c r="F46" s="3" t="s">
        <v>30</v>
      </c>
      <c r="G46" s="2" t="s">
        <v>339</v>
      </c>
      <c r="H46" s="15">
        <v>22000</v>
      </c>
      <c r="I46" s="16">
        <v>0</v>
      </c>
      <c r="J46" s="15">
        <v>22000</v>
      </c>
      <c r="K46" s="15">
        <f t="shared" si="0"/>
        <v>631.4</v>
      </c>
      <c r="L46" s="16">
        <v>0</v>
      </c>
      <c r="M46" s="15">
        <f t="shared" si="3"/>
        <v>668.8</v>
      </c>
      <c r="N46" s="15">
        <v>1687.98</v>
      </c>
      <c r="O46" s="15">
        <f t="shared" si="1"/>
        <v>2988.18</v>
      </c>
      <c r="P46" s="17">
        <f t="shared" si="4"/>
        <v>19011.82</v>
      </c>
    </row>
    <row r="47" spans="1:16" ht="24" x14ac:dyDescent="0.2">
      <c r="A47" s="14">
        <v>46</v>
      </c>
      <c r="B47" s="2" t="s">
        <v>113</v>
      </c>
      <c r="C47" s="2" t="s">
        <v>97</v>
      </c>
      <c r="D47" s="2" t="s">
        <v>373</v>
      </c>
      <c r="E47" s="2" t="s">
        <v>344</v>
      </c>
      <c r="F47" s="3" t="s">
        <v>30</v>
      </c>
      <c r="G47" s="2" t="s">
        <v>339</v>
      </c>
      <c r="H47" s="15">
        <v>20500</v>
      </c>
      <c r="I47" s="16">
        <v>0</v>
      </c>
      <c r="J47" s="15">
        <v>20500</v>
      </c>
      <c r="K47" s="15">
        <f t="shared" si="0"/>
        <v>588.35</v>
      </c>
      <c r="L47" s="16">
        <v>0</v>
      </c>
      <c r="M47" s="15">
        <f t="shared" si="3"/>
        <v>623.20000000000005</v>
      </c>
      <c r="N47" s="15">
        <v>25</v>
      </c>
      <c r="O47" s="15">
        <f t="shared" si="1"/>
        <v>1236.5500000000002</v>
      </c>
      <c r="P47" s="17">
        <f t="shared" si="4"/>
        <v>19263.45</v>
      </c>
    </row>
    <row r="48" spans="1:16" ht="24" x14ac:dyDescent="0.2">
      <c r="A48" s="14">
        <v>47</v>
      </c>
      <c r="B48" s="2" t="s">
        <v>121</v>
      </c>
      <c r="C48" s="2" t="s">
        <v>97</v>
      </c>
      <c r="D48" s="2" t="s">
        <v>122</v>
      </c>
      <c r="E48" s="2" t="s">
        <v>38</v>
      </c>
      <c r="F48" s="3" t="s">
        <v>30</v>
      </c>
      <c r="G48" s="2" t="s">
        <v>339</v>
      </c>
      <c r="H48" s="15">
        <v>16500</v>
      </c>
      <c r="I48" s="16">
        <v>0</v>
      </c>
      <c r="J48" s="15">
        <v>16500</v>
      </c>
      <c r="K48" s="15">
        <f t="shared" si="0"/>
        <v>473.55</v>
      </c>
      <c r="L48" s="16">
        <v>0</v>
      </c>
      <c r="M48" s="15">
        <f t="shared" si="3"/>
        <v>501.6</v>
      </c>
      <c r="N48" s="15">
        <v>1375.12</v>
      </c>
      <c r="O48" s="15">
        <f t="shared" si="1"/>
        <v>2350.27</v>
      </c>
      <c r="P48" s="17">
        <f t="shared" si="4"/>
        <v>14149.73</v>
      </c>
    </row>
    <row r="49" spans="1:16" x14ac:dyDescent="0.2">
      <c r="A49" s="14">
        <v>48</v>
      </c>
      <c r="B49" s="2" t="s">
        <v>123</v>
      </c>
      <c r="C49" s="2" t="s">
        <v>97</v>
      </c>
      <c r="D49" s="2" t="s">
        <v>40</v>
      </c>
      <c r="E49" s="2" t="s">
        <v>344</v>
      </c>
      <c r="F49" s="3" t="s">
        <v>20</v>
      </c>
      <c r="G49" s="2" t="s">
        <v>339</v>
      </c>
      <c r="H49" s="15">
        <v>16500</v>
      </c>
      <c r="I49" s="16">
        <v>0</v>
      </c>
      <c r="J49" s="15">
        <v>16500</v>
      </c>
      <c r="K49" s="15">
        <f t="shared" si="0"/>
        <v>473.55</v>
      </c>
      <c r="L49" s="16">
        <v>0</v>
      </c>
      <c r="M49" s="15">
        <f t="shared" si="3"/>
        <v>501.6</v>
      </c>
      <c r="N49" s="15">
        <v>25</v>
      </c>
      <c r="O49" s="15">
        <f t="shared" si="1"/>
        <v>1000.1500000000001</v>
      </c>
      <c r="P49" s="17">
        <f t="shared" si="4"/>
        <v>15499.85</v>
      </c>
    </row>
    <row r="50" spans="1:16" x14ac:dyDescent="0.2">
      <c r="A50" s="14">
        <v>49</v>
      </c>
      <c r="B50" s="2" t="s">
        <v>124</v>
      </c>
      <c r="C50" s="2" t="s">
        <v>97</v>
      </c>
      <c r="D50" s="2" t="s">
        <v>40</v>
      </c>
      <c r="E50" s="2" t="s">
        <v>344</v>
      </c>
      <c r="F50" s="3" t="s">
        <v>20</v>
      </c>
      <c r="G50" s="2" t="s">
        <v>339</v>
      </c>
      <c r="H50" s="15">
        <v>16500</v>
      </c>
      <c r="I50" s="16">
        <v>0</v>
      </c>
      <c r="J50" s="15">
        <v>16500</v>
      </c>
      <c r="K50" s="15">
        <f t="shared" si="0"/>
        <v>473.55</v>
      </c>
      <c r="L50" s="16">
        <v>0</v>
      </c>
      <c r="M50" s="15">
        <f t="shared" si="3"/>
        <v>501.6</v>
      </c>
      <c r="N50" s="15">
        <v>3013.91</v>
      </c>
      <c r="O50" s="15">
        <f t="shared" si="1"/>
        <v>3989.06</v>
      </c>
      <c r="P50" s="17">
        <f t="shared" si="4"/>
        <v>12510.94</v>
      </c>
    </row>
    <row r="51" spans="1:16" ht="24" x14ac:dyDescent="0.2">
      <c r="A51" s="14">
        <v>50</v>
      </c>
      <c r="B51" s="2" t="s">
        <v>374</v>
      </c>
      <c r="C51" s="2" t="s">
        <v>97</v>
      </c>
      <c r="D51" s="2" t="s">
        <v>40</v>
      </c>
      <c r="E51" s="2" t="s">
        <v>344</v>
      </c>
      <c r="F51" s="3" t="s">
        <v>20</v>
      </c>
      <c r="G51" s="2" t="s">
        <v>339</v>
      </c>
      <c r="H51" s="15">
        <v>16500</v>
      </c>
      <c r="I51" s="16">
        <v>0</v>
      </c>
      <c r="J51" s="15">
        <v>16500</v>
      </c>
      <c r="K51" s="15">
        <f t="shared" si="0"/>
        <v>473.55</v>
      </c>
      <c r="L51" s="16">
        <v>0</v>
      </c>
      <c r="M51" s="15">
        <f t="shared" si="3"/>
        <v>501.6</v>
      </c>
      <c r="N51" s="15">
        <v>2770.58</v>
      </c>
      <c r="O51" s="15">
        <f t="shared" si="1"/>
        <v>3745.73</v>
      </c>
      <c r="P51" s="17">
        <f t="shared" si="4"/>
        <v>12754.27</v>
      </c>
    </row>
    <row r="52" spans="1:16" x14ac:dyDescent="0.2">
      <c r="A52" s="14">
        <v>51</v>
      </c>
      <c r="B52" s="2" t="s">
        <v>125</v>
      </c>
      <c r="C52" s="2" t="s">
        <v>97</v>
      </c>
      <c r="D52" s="2" t="s">
        <v>40</v>
      </c>
      <c r="E52" s="2" t="s">
        <v>344</v>
      </c>
      <c r="F52" s="3" t="s">
        <v>20</v>
      </c>
      <c r="G52" s="2" t="s">
        <v>339</v>
      </c>
      <c r="H52" s="15">
        <v>16500</v>
      </c>
      <c r="I52" s="16">
        <v>0</v>
      </c>
      <c r="J52" s="15">
        <v>16500</v>
      </c>
      <c r="K52" s="15">
        <f t="shared" si="0"/>
        <v>473.55</v>
      </c>
      <c r="L52" s="16">
        <v>0</v>
      </c>
      <c r="M52" s="15">
        <f t="shared" si="3"/>
        <v>501.6</v>
      </c>
      <c r="N52" s="15">
        <v>125</v>
      </c>
      <c r="O52" s="15">
        <f t="shared" si="1"/>
        <v>1100.1500000000001</v>
      </c>
      <c r="P52" s="17">
        <f t="shared" si="4"/>
        <v>15399.85</v>
      </c>
    </row>
    <row r="53" spans="1:16" x14ac:dyDescent="0.2">
      <c r="A53" s="14">
        <v>52</v>
      </c>
      <c r="B53" s="2" t="s">
        <v>375</v>
      </c>
      <c r="C53" s="2" t="s">
        <v>97</v>
      </c>
      <c r="D53" s="2" t="s">
        <v>40</v>
      </c>
      <c r="E53" s="2" t="s">
        <v>344</v>
      </c>
      <c r="F53" s="3" t="s">
        <v>20</v>
      </c>
      <c r="G53" s="2" t="s">
        <v>339</v>
      </c>
      <c r="H53" s="15">
        <v>16500</v>
      </c>
      <c r="I53" s="16">
        <v>0</v>
      </c>
      <c r="J53" s="15">
        <v>16500</v>
      </c>
      <c r="K53" s="15">
        <f t="shared" si="0"/>
        <v>473.55</v>
      </c>
      <c r="L53" s="16">
        <v>0</v>
      </c>
      <c r="M53" s="15">
        <f t="shared" si="3"/>
        <v>501.6</v>
      </c>
      <c r="N53" s="15">
        <v>25</v>
      </c>
      <c r="O53" s="15">
        <f t="shared" si="1"/>
        <v>1000.1500000000001</v>
      </c>
      <c r="P53" s="17">
        <f t="shared" si="4"/>
        <v>15499.85</v>
      </c>
    </row>
    <row r="54" spans="1:16" x14ac:dyDescent="0.2">
      <c r="A54" s="14">
        <v>53</v>
      </c>
      <c r="B54" s="2" t="s">
        <v>130</v>
      </c>
      <c r="C54" s="2" t="s">
        <v>97</v>
      </c>
      <c r="D54" s="2" t="s">
        <v>40</v>
      </c>
      <c r="E54" s="2" t="s">
        <v>344</v>
      </c>
      <c r="F54" s="3" t="s">
        <v>30</v>
      </c>
      <c r="G54" s="2" t="s">
        <v>339</v>
      </c>
      <c r="H54" s="15">
        <v>16500</v>
      </c>
      <c r="I54" s="16">
        <v>0</v>
      </c>
      <c r="J54" s="15">
        <v>16500</v>
      </c>
      <c r="K54" s="15">
        <f t="shared" si="0"/>
        <v>473.55</v>
      </c>
      <c r="L54" s="16">
        <v>0</v>
      </c>
      <c r="M54" s="15">
        <f t="shared" si="3"/>
        <v>501.6</v>
      </c>
      <c r="N54" s="15">
        <v>25</v>
      </c>
      <c r="O54" s="15">
        <f t="shared" si="1"/>
        <v>1000.1500000000001</v>
      </c>
      <c r="P54" s="17">
        <f t="shared" si="4"/>
        <v>15499.85</v>
      </c>
    </row>
    <row r="55" spans="1:16" ht="24" x14ac:dyDescent="0.2">
      <c r="A55" s="14">
        <v>54</v>
      </c>
      <c r="B55" s="2" t="s">
        <v>131</v>
      </c>
      <c r="C55" s="2" t="s">
        <v>376</v>
      </c>
      <c r="D55" s="2" t="s">
        <v>322</v>
      </c>
      <c r="E55" s="2" t="s">
        <v>47</v>
      </c>
      <c r="F55" s="3" t="s">
        <v>20</v>
      </c>
      <c r="G55" s="2" t="s">
        <v>339</v>
      </c>
      <c r="H55" s="15">
        <v>45000</v>
      </c>
      <c r="I55" s="16">
        <v>0</v>
      </c>
      <c r="J55" s="15">
        <v>45000</v>
      </c>
      <c r="K55" s="15">
        <f t="shared" si="0"/>
        <v>1291.5</v>
      </c>
      <c r="L55" s="15">
        <v>743.29</v>
      </c>
      <c r="M55" s="15">
        <f t="shared" si="3"/>
        <v>1368</v>
      </c>
      <c r="N55" s="15">
        <v>4168.74</v>
      </c>
      <c r="O55" s="15">
        <f t="shared" si="1"/>
        <v>7571.53</v>
      </c>
      <c r="P55" s="17">
        <f t="shared" si="4"/>
        <v>37428.47</v>
      </c>
    </row>
    <row r="56" spans="1:16" ht="24" x14ac:dyDescent="0.2">
      <c r="A56" s="14">
        <v>55</v>
      </c>
      <c r="B56" s="2" t="s">
        <v>138</v>
      </c>
      <c r="C56" s="2" t="s">
        <v>376</v>
      </c>
      <c r="D56" s="2" t="s">
        <v>377</v>
      </c>
      <c r="E56" s="2" t="s">
        <v>47</v>
      </c>
      <c r="F56" s="3" t="s">
        <v>20</v>
      </c>
      <c r="G56" s="2" t="s">
        <v>339</v>
      </c>
      <c r="H56" s="15">
        <v>50000</v>
      </c>
      <c r="I56" s="15">
        <v>0</v>
      </c>
      <c r="J56" s="15">
        <v>50000</v>
      </c>
      <c r="K56" s="15">
        <f t="shared" si="0"/>
        <v>1435</v>
      </c>
      <c r="L56" s="15">
        <v>1651.48</v>
      </c>
      <c r="M56" s="15">
        <f t="shared" si="3"/>
        <v>1520</v>
      </c>
      <c r="N56" s="15">
        <v>1375.12</v>
      </c>
      <c r="O56" s="15">
        <f t="shared" si="1"/>
        <v>5981.5999999999995</v>
      </c>
      <c r="P56" s="17">
        <f t="shared" si="4"/>
        <v>44018.400000000001</v>
      </c>
    </row>
    <row r="57" spans="1:16" ht="24" x14ac:dyDescent="0.2">
      <c r="A57" s="14">
        <v>56</v>
      </c>
      <c r="B57" s="2" t="s">
        <v>132</v>
      </c>
      <c r="C57" s="2" t="s">
        <v>376</v>
      </c>
      <c r="D57" s="2" t="s">
        <v>133</v>
      </c>
      <c r="E57" s="2" t="s">
        <v>23</v>
      </c>
      <c r="F57" s="3" t="s">
        <v>20</v>
      </c>
      <c r="G57" s="2" t="s">
        <v>339</v>
      </c>
      <c r="H57" s="15">
        <v>90000</v>
      </c>
      <c r="I57" s="16">
        <v>0</v>
      </c>
      <c r="J57" s="15">
        <v>90000</v>
      </c>
      <c r="K57" s="15">
        <f t="shared" si="0"/>
        <v>2583</v>
      </c>
      <c r="L57" s="15">
        <v>9753.1200000000008</v>
      </c>
      <c r="M57" s="15">
        <f t="shared" si="3"/>
        <v>2736</v>
      </c>
      <c r="N57" s="15">
        <v>25</v>
      </c>
      <c r="O57" s="15">
        <f t="shared" si="1"/>
        <v>15097.12</v>
      </c>
      <c r="P57" s="17">
        <f t="shared" si="4"/>
        <v>74902.880000000005</v>
      </c>
    </row>
    <row r="58" spans="1:16" ht="24" x14ac:dyDescent="0.2">
      <c r="A58" s="14">
        <v>57</v>
      </c>
      <c r="B58" s="2" t="s">
        <v>176</v>
      </c>
      <c r="C58" s="2" t="s">
        <v>376</v>
      </c>
      <c r="D58" s="2" t="s">
        <v>378</v>
      </c>
      <c r="E58" s="2" t="s">
        <v>47</v>
      </c>
      <c r="F58" s="3" t="s">
        <v>20</v>
      </c>
      <c r="G58" s="2" t="s">
        <v>339</v>
      </c>
      <c r="H58" s="15">
        <v>70000</v>
      </c>
      <c r="I58" s="16">
        <v>0</v>
      </c>
      <c r="J58" s="15">
        <v>70000</v>
      </c>
      <c r="K58" s="15">
        <f t="shared" si="0"/>
        <v>2009</v>
      </c>
      <c r="L58" s="15">
        <v>5098.45</v>
      </c>
      <c r="M58" s="15">
        <f t="shared" si="3"/>
        <v>2128</v>
      </c>
      <c r="N58" s="15">
        <v>1475.12</v>
      </c>
      <c r="O58" s="15">
        <f t="shared" si="1"/>
        <v>10710.57</v>
      </c>
      <c r="P58" s="17">
        <f t="shared" si="4"/>
        <v>59289.43</v>
      </c>
    </row>
    <row r="59" spans="1:16" ht="24" x14ac:dyDescent="0.2">
      <c r="A59" s="14">
        <v>58</v>
      </c>
      <c r="B59" s="2" t="s">
        <v>140</v>
      </c>
      <c r="C59" s="2" t="s">
        <v>376</v>
      </c>
      <c r="D59" s="2" t="s">
        <v>141</v>
      </c>
      <c r="E59" s="2" t="s">
        <v>47</v>
      </c>
      <c r="F59" s="3" t="s">
        <v>20</v>
      </c>
      <c r="G59" s="2" t="s">
        <v>339</v>
      </c>
      <c r="H59" s="15">
        <v>50000</v>
      </c>
      <c r="I59" s="16">
        <v>0</v>
      </c>
      <c r="J59" s="15">
        <v>50000</v>
      </c>
      <c r="K59" s="15">
        <f t="shared" si="0"/>
        <v>1435</v>
      </c>
      <c r="L59" s="15">
        <v>1854</v>
      </c>
      <c r="M59" s="15">
        <f t="shared" si="3"/>
        <v>1520</v>
      </c>
      <c r="N59" s="15">
        <v>125</v>
      </c>
      <c r="O59" s="15">
        <f t="shared" si="1"/>
        <v>4934</v>
      </c>
      <c r="P59" s="17">
        <f t="shared" si="4"/>
        <v>45066</v>
      </c>
    </row>
    <row r="60" spans="1:16" ht="24" x14ac:dyDescent="0.2">
      <c r="A60" s="14">
        <v>59</v>
      </c>
      <c r="B60" s="2" t="s">
        <v>142</v>
      </c>
      <c r="C60" s="2" t="s">
        <v>376</v>
      </c>
      <c r="D60" s="2" t="s">
        <v>141</v>
      </c>
      <c r="E60" s="2" t="s">
        <v>47</v>
      </c>
      <c r="F60" s="3" t="s">
        <v>20</v>
      </c>
      <c r="G60" s="2" t="s">
        <v>339</v>
      </c>
      <c r="H60" s="15">
        <v>50000</v>
      </c>
      <c r="I60" s="16">
        <v>0</v>
      </c>
      <c r="J60" s="15">
        <v>50000</v>
      </c>
      <c r="K60" s="15">
        <f t="shared" si="0"/>
        <v>1435</v>
      </c>
      <c r="L60" s="15">
        <v>1854</v>
      </c>
      <c r="M60" s="15">
        <f t="shared" si="3"/>
        <v>1520</v>
      </c>
      <c r="N60" s="15">
        <v>125</v>
      </c>
      <c r="O60" s="15">
        <f t="shared" si="1"/>
        <v>4934</v>
      </c>
      <c r="P60" s="17">
        <f t="shared" si="4"/>
        <v>45066</v>
      </c>
    </row>
    <row r="61" spans="1:16" ht="24" x14ac:dyDescent="0.2">
      <c r="A61" s="14">
        <v>60</v>
      </c>
      <c r="B61" s="2" t="s">
        <v>143</v>
      </c>
      <c r="C61" s="2" t="s">
        <v>376</v>
      </c>
      <c r="D61" s="2" t="s">
        <v>141</v>
      </c>
      <c r="E61" s="2" t="s">
        <v>47</v>
      </c>
      <c r="F61" s="3" t="s">
        <v>30</v>
      </c>
      <c r="G61" s="2" t="s">
        <v>339</v>
      </c>
      <c r="H61" s="15">
        <v>50000</v>
      </c>
      <c r="I61" s="16">
        <v>0</v>
      </c>
      <c r="J61" s="15">
        <v>50000</v>
      </c>
      <c r="K61" s="15">
        <f t="shared" si="0"/>
        <v>1435</v>
      </c>
      <c r="L61" s="15">
        <v>1854</v>
      </c>
      <c r="M61" s="15">
        <f t="shared" si="3"/>
        <v>1520</v>
      </c>
      <c r="N61" s="15">
        <v>125</v>
      </c>
      <c r="O61" s="15">
        <f t="shared" si="1"/>
        <v>4934</v>
      </c>
      <c r="P61" s="17">
        <f t="shared" si="4"/>
        <v>45066</v>
      </c>
    </row>
    <row r="62" spans="1:16" ht="24" x14ac:dyDescent="0.2">
      <c r="A62" s="14">
        <v>61</v>
      </c>
      <c r="B62" s="2" t="s">
        <v>379</v>
      </c>
      <c r="C62" s="2" t="s">
        <v>376</v>
      </c>
      <c r="D62" s="2" t="s">
        <v>380</v>
      </c>
      <c r="E62" s="2" t="s">
        <v>47</v>
      </c>
      <c r="F62" s="3" t="s">
        <v>20</v>
      </c>
      <c r="G62" s="2" t="s">
        <v>339</v>
      </c>
      <c r="H62" s="15">
        <v>45000</v>
      </c>
      <c r="I62" s="16">
        <v>0</v>
      </c>
      <c r="J62" s="15">
        <v>45000</v>
      </c>
      <c r="K62" s="15">
        <f t="shared" si="0"/>
        <v>1291.5</v>
      </c>
      <c r="L62" s="15">
        <v>1148.33</v>
      </c>
      <c r="M62" s="15">
        <f t="shared" si="3"/>
        <v>1368</v>
      </c>
      <c r="N62" s="15">
        <v>125</v>
      </c>
      <c r="O62" s="15">
        <f t="shared" si="1"/>
        <v>3932.83</v>
      </c>
      <c r="P62" s="17">
        <f t="shared" si="4"/>
        <v>41067.17</v>
      </c>
    </row>
    <row r="63" spans="1:16" ht="24" x14ac:dyDescent="0.2">
      <c r="A63" s="14">
        <v>62</v>
      </c>
      <c r="B63" s="2" t="s">
        <v>134</v>
      </c>
      <c r="C63" s="2" t="s">
        <v>376</v>
      </c>
      <c r="D63" s="2" t="s">
        <v>380</v>
      </c>
      <c r="E63" s="2" t="s">
        <v>47</v>
      </c>
      <c r="F63" s="3" t="s">
        <v>30</v>
      </c>
      <c r="G63" s="2" t="s">
        <v>339</v>
      </c>
      <c r="H63" s="15">
        <v>45000</v>
      </c>
      <c r="I63" s="16">
        <v>0</v>
      </c>
      <c r="J63" s="15">
        <v>45000</v>
      </c>
      <c r="K63" s="15">
        <f t="shared" si="0"/>
        <v>1291.5</v>
      </c>
      <c r="L63" s="15">
        <v>1148.33</v>
      </c>
      <c r="M63" s="15">
        <f t="shared" si="3"/>
        <v>1368</v>
      </c>
      <c r="N63" s="15">
        <v>125</v>
      </c>
      <c r="O63" s="15">
        <f t="shared" si="1"/>
        <v>3932.83</v>
      </c>
      <c r="P63" s="17">
        <f t="shared" si="4"/>
        <v>41067.17</v>
      </c>
    </row>
    <row r="64" spans="1:16" ht="24" x14ac:dyDescent="0.2">
      <c r="A64" s="14">
        <v>63</v>
      </c>
      <c r="B64" s="2" t="s">
        <v>144</v>
      </c>
      <c r="C64" s="2" t="s">
        <v>376</v>
      </c>
      <c r="D64" s="2" t="s">
        <v>380</v>
      </c>
      <c r="E64" s="2" t="s">
        <v>47</v>
      </c>
      <c r="F64" s="3" t="s">
        <v>20</v>
      </c>
      <c r="G64" s="2" t="s">
        <v>339</v>
      </c>
      <c r="H64" s="15">
        <v>45000</v>
      </c>
      <c r="I64" s="16">
        <v>0</v>
      </c>
      <c r="J64" s="15">
        <v>45000</v>
      </c>
      <c r="K64" s="15">
        <f t="shared" si="0"/>
        <v>1291.5</v>
      </c>
      <c r="L64" s="16">
        <v>945.81</v>
      </c>
      <c r="M64" s="15">
        <f t="shared" si="3"/>
        <v>1368</v>
      </c>
      <c r="N64" s="15">
        <v>2193.12</v>
      </c>
      <c r="O64" s="15">
        <f t="shared" si="1"/>
        <v>5798.43</v>
      </c>
      <c r="P64" s="17">
        <f t="shared" si="4"/>
        <v>39201.57</v>
      </c>
    </row>
    <row r="65" spans="1:16" ht="24" x14ac:dyDescent="0.2">
      <c r="A65" s="14">
        <v>64</v>
      </c>
      <c r="B65" s="2" t="s">
        <v>136</v>
      </c>
      <c r="C65" s="2" t="s">
        <v>376</v>
      </c>
      <c r="D65" s="2" t="s">
        <v>380</v>
      </c>
      <c r="E65" s="2" t="s">
        <v>47</v>
      </c>
      <c r="F65" s="3" t="s">
        <v>30</v>
      </c>
      <c r="G65" s="2" t="s">
        <v>339</v>
      </c>
      <c r="H65" s="15">
        <v>45000</v>
      </c>
      <c r="I65" s="16">
        <v>0</v>
      </c>
      <c r="J65" s="15">
        <v>45000</v>
      </c>
      <c r="K65" s="15">
        <f t="shared" si="0"/>
        <v>1291.5</v>
      </c>
      <c r="L65" s="15">
        <v>1148.33</v>
      </c>
      <c r="M65" s="15">
        <f t="shared" si="3"/>
        <v>1368</v>
      </c>
      <c r="N65" s="15">
        <v>25</v>
      </c>
      <c r="O65" s="15">
        <f t="shared" si="1"/>
        <v>3832.83</v>
      </c>
      <c r="P65" s="17">
        <f t="shared" si="4"/>
        <v>41167.17</v>
      </c>
    </row>
    <row r="66" spans="1:16" ht="24" x14ac:dyDescent="0.2">
      <c r="A66" s="14">
        <v>65</v>
      </c>
      <c r="B66" s="2" t="s">
        <v>381</v>
      </c>
      <c r="C66" s="2" t="s">
        <v>376</v>
      </c>
      <c r="D66" s="2" t="s">
        <v>380</v>
      </c>
      <c r="E66" s="2" t="s">
        <v>47</v>
      </c>
      <c r="F66" s="3" t="s">
        <v>20</v>
      </c>
      <c r="G66" s="2" t="s">
        <v>339</v>
      </c>
      <c r="H66" s="15">
        <v>45000</v>
      </c>
      <c r="I66" s="16">
        <v>0</v>
      </c>
      <c r="J66" s="15">
        <v>45000</v>
      </c>
      <c r="K66" s="15">
        <f t="shared" ref="K66:K95" si="5">H66*0.0287</f>
        <v>1291.5</v>
      </c>
      <c r="L66" s="16">
        <v>945.81</v>
      </c>
      <c r="M66" s="15">
        <f t="shared" si="3"/>
        <v>1368</v>
      </c>
      <c r="N66" s="15">
        <v>1475.12</v>
      </c>
      <c r="O66" s="15">
        <f t="shared" ref="O66:O95" si="6">K66+L66+M66+N66</f>
        <v>5080.43</v>
      </c>
      <c r="P66" s="17">
        <f t="shared" si="4"/>
        <v>39919.57</v>
      </c>
    </row>
    <row r="67" spans="1:16" ht="24" x14ac:dyDescent="0.2">
      <c r="A67" s="14">
        <v>66</v>
      </c>
      <c r="B67" s="2" t="s">
        <v>147</v>
      </c>
      <c r="C67" s="2" t="s">
        <v>376</v>
      </c>
      <c r="D67" s="2" t="s">
        <v>380</v>
      </c>
      <c r="E67" s="2" t="s">
        <v>38</v>
      </c>
      <c r="F67" s="3" t="s">
        <v>30</v>
      </c>
      <c r="G67" s="2" t="s">
        <v>339</v>
      </c>
      <c r="H67" s="15">
        <v>45000</v>
      </c>
      <c r="I67" s="16">
        <v>0</v>
      </c>
      <c r="J67" s="15">
        <v>45000</v>
      </c>
      <c r="K67" s="15">
        <f t="shared" si="5"/>
        <v>1291.5</v>
      </c>
      <c r="L67" s="15">
        <v>1148.33</v>
      </c>
      <c r="M67" s="15">
        <f t="shared" si="3"/>
        <v>1368</v>
      </c>
      <c r="N67" s="15">
        <v>125</v>
      </c>
      <c r="O67" s="15">
        <f t="shared" si="6"/>
        <v>3932.83</v>
      </c>
      <c r="P67" s="17">
        <f t="shared" si="4"/>
        <v>41067.17</v>
      </c>
    </row>
    <row r="68" spans="1:16" ht="24" x14ac:dyDescent="0.2">
      <c r="A68" s="14">
        <v>67</v>
      </c>
      <c r="B68" s="2" t="s">
        <v>382</v>
      </c>
      <c r="C68" s="2" t="s">
        <v>376</v>
      </c>
      <c r="D68" s="2" t="s">
        <v>380</v>
      </c>
      <c r="E68" s="2" t="s">
        <v>38</v>
      </c>
      <c r="F68" s="3" t="s">
        <v>20</v>
      </c>
      <c r="G68" s="2" t="s">
        <v>339</v>
      </c>
      <c r="H68" s="15">
        <v>35000</v>
      </c>
      <c r="I68" s="16">
        <v>0</v>
      </c>
      <c r="J68" s="15">
        <v>35000</v>
      </c>
      <c r="K68" s="15">
        <f t="shared" si="5"/>
        <v>1004.5</v>
      </c>
      <c r="L68" s="16">
        <v>0</v>
      </c>
      <c r="M68" s="15">
        <f t="shared" si="3"/>
        <v>1064</v>
      </c>
      <c r="N68" s="15">
        <v>25</v>
      </c>
      <c r="O68" s="15">
        <f t="shared" si="6"/>
        <v>2093.5</v>
      </c>
      <c r="P68" s="17">
        <f t="shared" si="4"/>
        <v>32906.5</v>
      </c>
    </row>
    <row r="69" spans="1:16" ht="24" x14ac:dyDescent="0.2">
      <c r="A69" s="14">
        <v>68</v>
      </c>
      <c r="B69" s="2" t="s">
        <v>148</v>
      </c>
      <c r="C69" s="2" t="s">
        <v>376</v>
      </c>
      <c r="D69" s="2" t="s">
        <v>380</v>
      </c>
      <c r="E69" s="2" t="s">
        <v>38</v>
      </c>
      <c r="F69" s="3" t="s">
        <v>30</v>
      </c>
      <c r="G69" s="2" t="s">
        <v>339</v>
      </c>
      <c r="H69" s="15">
        <v>45000</v>
      </c>
      <c r="I69" s="16">
        <v>0</v>
      </c>
      <c r="J69" s="15">
        <v>45000</v>
      </c>
      <c r="K69" s="15">
        <f t="shared" si="5"/>
        <v>1291.5</v>
      </c>
      <c r="L69" s="15">
        <v>1148.33</v>
      </c>
      <c r="M69" s="15">
        <f t="shared" si="3"/>
        <v>1368</v>
      </c>
      <c r="N69" s="15">
        <v>125</v>
      </c>
      <c r="O69" s="15">
        <f t="shared" si="6"/>
        <v>3932.83</v>
      </c>
      <c r="P69" s="17">
        <f t="shared" si="4"/>
        <v>41067.17</v>
      </c>
    </row>
    <row r="70" spans="1:16" ht="24" x14ac:dyDescent="0.2">
      <c r="A70" s="14">
        <v>69</v>
      </c>
      <c r="B70" s="2" t="s">
        <v>149</v>
      </c>
      <c r="C70" s="2" t="s">
        <v>383</v>
      </c>
      <c r="D70" s="2" t="s">
        <v>384</v>
      </c>
      <c r="E70" s="2" t="s">
        <v>47</v>
      </c>
      <c r="F70" s="3" t="s">
        <v>30</v>
      </c>
      <c r="G70" s="2" t="s">
        <v>339</v>
      </c>
      <c r="H70" s="15">
        <v>150000</v>
      </c>
      <c r="I70" s="16">
        <v>0</v>
      </c>
      <c r="J70" s="15">
        <v>150000</v>
      </c>
      <c r="K70" s="15">
        <f t="shared" si="5"/>
        <v>4305</v>
      </c>
      <c r="L70" s="15">
        <v>23866.62</v>
      </c>
      <c r="M70" s="15">
        <v>4560</v>
      </c>
      <c r="N70" s="15">
        <v>125</v>
      </c>
      <c r="O70" s="15">
        <f t="shared" si="6"/>
        <v>32856.619999999995</v>
      </c>
      <c r="P70" s="17">
        <f t="shared" si="4"/>
        <v>117143.38</v>
      </c>
    </row>
    <row r="71" spans="1:16" ht="24" x14ac:dyDescent="0.2">
      <c r="A71" s="14">
        <v>70</v>
      </c>
      <c r="B71" s="2" t="s">
        <v>152</v>
      </c>
      <c r="C71" s="2" t="s">
        <v>383</v>
      </c>
      <c r="D71" s="2" t="s">
        <v>385</v>
      </c>
      <c r="E71" s="2" t="s">
        <v>47</v>
      </c>
      <c r="F71" s="3" t="s">
        <v>30</v>
      </c>
      <c r="G71" s="2" t="s">
        <v>339</v>
      </c>
      <c r="H71" s="15">
        <v>80000</v>
      </c>
      <c r="I71" s="16">
        <v>0</v>
      </c>
      <c r="J71" s="15">
        <v>80000</v>
      </c>
      <c r="K71" s="15">
        <f t="shared" si="5"/>
        <v>2296</v>
      </c>
      <c r="L71" s="15">
        <v>7063.34</v>
      </c>
      <c r="M71" s="15">
        <f t="shared" ref="M71:M85" si="7">H71*0.0304</f>
        <v>2432</v>
      </c>
      <c r="N71" s="15">
        <v>1475.12</v>
      </c>
      <c r="O71" s="15">
        <f t="shared" si="6"/>
        <v>13266.46</v>
      </c>
      <c r="P71" s="17">
        <f t="shared" si="4"/>
        <v>66733.540000000008</v>
      </c>
    </row>
    <row r="72" spans="1:16" ht="24" x14ac:dyDescent="0.2">
      <c r="A72" s="14">
        <v>71</v>
      </c>
      <c r="B72" s="2" t="s">
        <v>386</v>
      </c>
      <c r="C72" s="2" t="s">
        <v>387</v>
      </c>
      <c r="D72" s="2" t="s">
        <v>388</v>
      </c>
      <c r="E72" s="2" t="s">
        <v>47</v>
      </c>
      <c r="F72" s="3" t="s">
        <v>20</v>
      </c>
      <c r="G72" s="2" t="s">
        <v>339</v>
      </c>
      <c r="H72" s="15">
        <v>80000</v>
      </c>
      <c r="I72" s="16">
        <v>0</v>
      </c>
      <c r="J72" s="15">
        <v>80000</v>
      </c>
      <c r="K72" s="15">
        <f t="shared" si="5"/>
        <v>2296</v>
      </c>
      <c r="L72" s="15">
        <v>0</v>
      </c>
      <c r="M72" s="15">
        <f t="shared" si="7"/>
        <v>2432</v>
      </c>
      <c r="N72" s="15">
        <v>843</v>
      </c>
      <c r="O72" s="15">
        <f t="shared" si="6"/>
        <v>5571</v>
      </c>
      <c r="P72" s="17">
        <f t="shared" si="4"/>
        <v>74429</v>
      </c>
    </row>
    <row r="73" spans="1:16" ht="24" x14ac:dyDescent="0.2">
      <c r="A73" s="14">
        <v>72</v>
      </c>
      <c r="B73" s="2" t="s">
        <v>389</v>
      </c>
      <c r="C73" s="2" t="s">
        <v>387</v>
      </c>
      <c r="D73" s="2" t="s">
        <v>26</v>
      </c>
      <c r="E73" s="2" t="s">
        <v>38</v>
      </c>
      <c r="F73" s="3" t="s">
        <v>20</v>
      </c>
      <c r="G73" s="2" t="s">
        <v>339</v>
      </c>
      <c r="H73" s="15">
        <v>70000</v>
      </c>
      <c r="I73" s="16">
        <v>0</v>
      </c>
      <c r="J73" s="15">
        <v>70000</v>
      </c>
      <c r="K73" s="15">
        <f t="shared" si="5"/>
        <v>2009</v>
      </c>
      <c r="L73" s="15">
        <v>5368.48</v>
      </c>
      <c r="M73" s="15">
        <f t="shared" si="7"/>
        <v>2128</v>
      </c>
      <c r="N73" s="15">
        <v>125</v>
      </c>
      <c r="O73" s="15">
        <f t="shared" si="6"/>
        <v>9630.48</v>
      </c>
      <c r="P73" s="17">
        <f t="shared" si="4"/>
        <v>60369.520000000004</v>
      </c>
    </row>
    <row r="74" spans="1:16" ht="24" x14ac:dyDescent="0.2">
      <c r="A74" s="14">
        <v>73</v>
      </c>
      <c r="B74" s="2" t="s">
        <v>390</v>
      </c>
      <c r="C74" s="2" t="s">
        <v>387</v>
      </c>
      <c r="D74" s="2" t="s">
        <v>388</v>
      </c>
      <c r="E74" s="2" t="s">
        <v>47</v>
      </c>
      <c r="F74" s="3" t="s">
        <v>20</v>
      </c>
      <c r="G74" s="2" t="s">
        <v>339</v>
      </c>
      <c r="H74" s="15">
        <v>70000</v>
      </c>
      <c r="I74" s="16">
        <v>0</v>
      </c>
      <c r="J74" s="15">
        <v>70000</v>
      </c>
      <c r="K74" s="15">
        <f t="shared" si="5"/>
        <v>2009</v>
      </c>
      <c r="L74" s="15">
        <v>5368.48</v>
      </c>
      <c r="M74" s="15">
        <f t="shared" si="7"/>
        <v>2128</v>
      </c>
      <c r="N74" s="15">
        <v>125</v>
      </c>
      <c r="O74" s="15">
        <f t="shared" si="6"/>
        <v>9630.48</v>
      </c>
      <c r="P74" s="17">
        <f t="shared" si="4"/>
        <v>60369.520000000004</v>
      </c>
    </row>
    <row r="75" spans="1:16" ht="24" x14ac:dyDescent="0.2">
      <c r="A75" s="14">
        <v>74</v>
      </c>
      <c r="B75" s="2" t="s">
        <v>168</v>
      </c>
      <c r="C75" s="2" t="s">
        <v>387</v>
      </c>
      <c r="D75" s="2" t="s">
        <v>388</v>
      </c>
      <c r="E75" s="2" t="s">
        <v>47</v>
      </c>
      <c r="F75" s="3" t="s">
        <v>20</v>
      </c>
      <c r="G75" s="2" t="s">
        <v>339</v>
      </c>
      <c r="H75" s="15">
        <v>50000</v>
      </c>
      <c r="I75" s="16">
        <v>0</v>
      </c>
      <c r="J75" s="15">
        <v>50000</v>
      </c>
      <c r="K75" s="15">
        <f t="shared" si="5"/>
        <v>1435</v>
      </c>
      <c r="L75" s="15">
        <v>1854</v>
      </c>
      <c r="M75" s="15">
        <f t="shared" si="7"/>
        <v>1520</v>
      </c>
      <c r="N75" s="15">
        <v>125</v>
      </c>
      <c r="O75" s="15">
        <f t="shared" si="6"/>
        <v>4934</v>
      </c>
      <c r="P75" s="17">
        <f t="shared" si="4"/>
        <v>45066</v>
      </c>
    </row>
    <row r="76" spans="1:16" ht="24" x14ac:dyDescent="0.2">
      <c r="A76" s="14">
        <v>75</v>
      </c>
      <c r="B76" s="2" t="s">
        <v>171</v>
      </c>
      <c r="C76" s="2" t="s">
        <v>387</v>
      </c>
      <c r="D76" s="2" t="s">
        <v>388</v>
      </c>
      <c r="E76" s="2" t="s">
        <v>47</v>
      </c>
      <c r="F76" s="3" t="s">
        <v>20</v>
      </c>
      <c r="G76" s="2" t="s">
        <v>339</v>
      </c>
      <c r="H76" s="15">
        <v>50000</v>
      </c>
      <c r="I76" s="16">
        <v>0</v>
      </c>
      <c r="J76" s="15">
        <v>50000</v>
      </c>
      <c r="K76" s="15">
        <f t="shared" si="5"/>
        <v>1435</v>
      </c>
      <c r="L76" s="15">
        <v>1854</v>
      </c>
      <c r="M76" s="15">
        <f t="shared" si="7"/>
        <v>1520</v>
      </c>
      <c r="N76" s="15">
        <v>843</v>
      </c>
      <c r="O76" s="15">
        <f t="shared" si="6"/>
        <v>5652</v>
      </c>
      <c r="P76" s="17">
        <f t="shared" si="4"/>
        <v>44348</v>
      </c>
    </row>
    <row r="77" spans="1:16" ht="24" x14ac:dyDescent="0.2">
      <c r="A77" s="14">
        <v>76</v>
      </c>
      <c r="B77" s="2" t="s">
        <v>391</v>
      </c>
      <c r="C77" s="2" t="s">
        <v>387</v>
      </c>
      <c r="D77" s="2" t="s">
        <v>388</v>
      </c>
      <c r="E77" s="2" t="s">
        <v>47</v>
      </c>
      <c r="F77" s="3" t="s">
        <v>20</v>
      </c>
      <c r="G77" s="2" t="s">
        <v>339</v>
      </c>
      <c r="H77" s="15">
        <v>50000</v>
      </c>
      <c r="I77" s="16">
        <v>0</v>
      </c>
      <c r="J77" s="15">
        <v>50000</v>
      </c>
      <c r="K77" s="15">
        <f t="shared" si="5"/>
        <v>1435</v>
      </c>
      <c r="L77" s="15">
        <v>1854</v>
      </c>
      <c r="M77" s="15">
        <f t="shared" si="7"/>
        <v>1520</v>
      </c>
      <c r="N77" s="15">
        <v>125</v>
      </c>
      <c r="O77" s="15">
        <f t="shared" si="6"/>
        <v>4934</v>
      </c>
      <c r="P77" s="17">
        <f t="shared" si="4"/>
        <v>45066</v>
      </c>
    </row>
    <row r="78" spans="1:16" ht="24" x14ac:dyDescent="0.2">
      <c r="A78" s="14">
        <v>77</v>
      </c>
      <c r="B78" s="2" t="s">
        <v>392</v>
      </c>
      <c r="C78" s="2" t="s">
        <v>387</v>
      </c>
      <c r="D78" s="2" t="s">
        <v>388</v>
      </c>
      <c r="E78" s="2" t="s">
        <v>47</v>
      </c>
      <c r="F78" s="3" t="s">
        <v>20</v>
      </c>
      <c r="G78" s="2" t="s">
        <v>339</v>
      </c>
      <c r="H78" s="15">
        <v>50000</v>
      </c>
      <c r="I78" s="16">
        <v>0</v>
      </c>
      <c r="J78" s="15">
        <v>50000</v>
      </c>
      <c r="K78" s="15">
        <f t="shared" si="5"/>
        <v>1435</v>
      </c>
      <c r="L78" s="15">
        <v>1651.48</v>
      </c>
      <c r="M78" s="15">
        <f t="shared" si="7"/>
        <v>1520</v>
      </c>
      <c r="N78" s="15">
        <v>1475.12</v>
      </c>
      <c r="O78" s="15">
        <f t="shared" si="6"/>
        <v>6081.5999999999995</v>
      </c>
      <c r="P78" s="17">
        <f t="shared" si="4"/>
        <v>43918.400000000001</v>
      </c>
    </row>
    <row r="79" spans="1:16" ht="24" x14ac:dyDescent="0.2">
      <c r="A79" s="14">
        <v>78</v>
      </c>
      <c r="B79" s="2" t="s">
        <v>393</v>
      </c>
      <c r="C79" s="2" t="s">
        <v>387</v>
      </c>
      <c r="D79" s="2" t="s">
        <v>388</v>
      </c>
      <c r="E79" s="2" t="s">
        <v>47</v>
      </c>
      <c r="F79" s="3" t="s">
        <v>20</v>
      </c>
      <c r="G79" s="2" t="s">
        <v>339</v>
      </c>
      <c r="H79" s="15">
        <v>50000</v>
      </c>
      <c r="I79" s="16">
        <v>0</v>
      </c>
      <c r="J79" s="15">
        <v>50000</v>
      </c>
      <c r="K79" s="15">
        <f t="shared" si="5"/>
        <v>1435</v>
      </c>
      <c r="L79" s="15">
        <v>1854</v>
      </c>
      <c r="M79" s="15">
        <f t="shared" si="7"/>
        <v>1520</v>
      </c>
      <c r="N79" s="15">
        <v>25</v>
      </c>
      <c r="O79" s="15">
        <f t="shared" si="6"/>
        <v>4834</v>
      </c>
      <c r="P79" s="17">
        <f t="shared" si="4"/>
        <v>45166</v>
      </c>
    </row>
    <row r="80" spans="1:16" ht="24" x14ac:dyDescent="0.2">
      <c r="A80" s="14">
        <v>79</v>
      </c>
      <c r="B80" s="2" t="s">
        <v>280</v>
      </c>
      <c r="C80" s="2" t="s">
        <v>387</v>
      </c>
      <c r="D80" s="2" t="s">
        <v>394</v>
      </c>
      <c r="E80" s="2" t="s">
        <v>23</v>
      </c>
      <c r="F80" s="3" t="s">
        <v>20</v>
      </c>
      <c r="G80" s="2" t="s">
        <v>339</v>
      </c>
      <c r="H80" s="15">
        <v>45000</v>
      </c>
      <c r="I80" s="16">
        <v>0</v>
      </c>
      <c r="J80" s="15">
        <v>45000</v>
      </c>
      <c r="K80" s="15">
        <f t="shared" si="5"/>
        <v>1291.5</v>
      </c>
      <c r="L80" s="15">
        <v>1148.33</v>
      </c>
      <c r="M80" s="15">
        <f t="shared" si="7"/>
        <v>1368</v>
      </c>
      <c r="N80" s="15">
        <v>125</v>
      </c>
      <c r="O80" s="15">
        <f t="shared" si="6"/>
        <v>3932.83</v>
      </c>
      <c r="P80" s="17">
        <f t="shared" si="4"/>
        <v>41067.17</v>
      </c>
    </row>
    <row r="81" spans="1:16" ht="24" x14ac:dyDescent="0.2">
      <c r="A81" s="14">
        <v>80</v>
      </c>
      <c r="B81" s="2" t="s">
        <v>395</v>
      </c>
      <c r="C81" s="2" t="s">
        <v>387</v>
      </c>
      <c r="D81" s="2" t="s">
        <v>65</v>
      </c>
      <c r="E81" s="2" t="s">
        <v>38</v>
      </c>
      <c r="F81" s="3" t="s">
        <v>20</v>
      </c>
      <c r="G81" s="2" t="s">
        <v>339</v>
      </c>
      <c r="H81" s="15">
        <v>35000</v>
      </c>
      <c r="I81" s="16">
        <v>0</v>
      </c>
      <c r="J81" s="15">
        <v>35000</v>
      </c>
      <c r="K81" s="15">
        <f t="shared" si="5"/>
        <v>1004.5</v>
      </c>
      <c r="L81" s="15">
        <v>0</v>
      </c>
      <c r="M81" s="15">
        <f t="shared" si="7"/>
        <v>1064</v>
      </c>
      <c r="N81" s="15">
        <v>125</v>
      </c>
      <c r="O81" s="15">
        <f t="shared" si="6"/>
        <v>2193.5</v>
      </c>
      <c r="P81" s="17">
        <f t="shared" si="4"/>
        <v>32806.5</v>
      </c>
    </row>
    <row r="82" spans="1:16" ht="24" x14ac:dyDescent="0.2">
      <c r="A82" s="14">
        <v>81</v>
      </c>
      <c r="B82" s="2" t="s">
        <v>396</v>
      </c>
      <c r="C82" s="2" t="s">
        <v>397</v>
      </c>
      <c r="D82" s="2" t="s">
        <v>398</v>
      </c>
      <c r="E82" s="2" t="s">
        <v>38</v>
      </c>
      <c r="F82" s="3" t="s">
        <v>20</v>
      </c>
      <c r="G82" s="2" t="s">
        <v>339</v>
      </c>
      <c r="H82" s="15">
        <v>110000</v>
      </c>
      <c r="I82" s="16">
        <v>0</v>
      </c>
      <c r="J82" s="15">
        <v>110000</v>
      </c>
      <c r="K82" s="15">
        <f t="shared" si="5"/>
        <v>3157</v>
      </c>
      <c r="L82" s="15">
        <v>14457.62</v>
      </c>
      <c r="M82" s="15">
        <f t="shared" si="7"/>
        <v>3344</v>
      </c>
      <c r="N82" s="15">
        <v>125</v>
      </c>
      <c r="O82" s="15">
        <f t="shared" si="6"/>
        <v>21083.620000000003</v>
      </c>
      <c r="P82" s="17">
        <f t="shared" si="4"/>
        <v>88916.38</v>
      </c>
    </row>
    <row r="83" spans="1:16" ht="24" x14ac:dyDescent="0.2">
      <c r="A83" s="14">
        <v>82</v>
      </c>
      <c r="B83" s="2" t="s">
        <v>156</v>
      </c>
      <c r="C83" s="2" t="s">
        <v>397</v>
      </c>
      <c r="D83" s="2" t="s">
        <v>330</v>
      </c>
      <c r="E83" s="2" t="s">
        <v>38</v>
      </c>
      <c r="F83" s="3" t="s">
        <v>30</v>
      </c>
      <c r="G83" s="2" t="s">
        <v>339</v>
      </c>
      <c r="H83" s="15">
        <v>65000</v>
      </c>
      <c r="I83" s="16">
        <v>0</v>
      </c>
      <c r="J83" s="15">
        <v>65000</v>
      </c>
      <c r="K83" s="15">
        <f t="shared" si="5"/>
        <v>1865.5</v>
      </c>
      <c r="L83" s="15">
        <v>4157.55</v>
      </c>
      <c r="M83" s="15">
        <f t="shared" si="7"/>
        <v>1976</v>
      </c>
      <c r="N83" s="15">
        <v>1475.12</v>
      </c>
      <c r="O83" s="15">
        <f t="shared" si="6"/>
        <v>9474.17</v>
      </c>
      <c r="P83" s="17">
        <f t="shared" si="4"/>
        <v>55525.83</v>
      </c>
    </row>
    <row r="84" spans="1:16" ht="24" x14ac:dyDescent="0.2">
      <c r="A84" s="14">
        <v>83</v>
      </c>
      <c r="B84" s="2" t="s">
        <v>399</v>
      </c>
      <c r="C84" s="2" t="s">
        <v>397</v>
      </c>
      <c r="D84" s="2" t="s">
        <v>330</v>
      </c>
      <c r="E84" s="2" t="s">
        <v>38</v>
      </c>
      <c r="F84" s="3" t="s">
        <v>20</v>
      </c>
      <c r="G84" s="2" t="s">
        <v>339</v>
      </c>
      <c r="H84" s="15">
        <v>35000</v>
      </c>
      <c r="I84" s="16">
        <v>0</v>
      </c>
      <c r="J84" s="15">
        <v>35000</v>
      </c>
      <c r="K84" s="15">
        <f t="shared" si="5"/>
        <v>1004.5</v>
      </c>
      <c r="L84" s="15">
        <v>0</v>
      </c>
      <c r="M84" s="15">
        <f t="shared" si="7"/>
        <v>1064</v>
      </c>
      <c r="N84" s="15">
        <v>3125</v>
      </c>
      <c r="O84" s="15">
        <f t="shared" si="6"/>
        <v>5193.5</v>
      </c>
      <c r="P84" s="17">
        <f t="shared" si="4"/>
        <v>29806.5</v>
      </c>
    </row>
    <row r="85" spans="1:16" ht="24" x14ac:dyDescent="0.2">
      <c r="A85" s="14">
        <v>84</v>
      </c>
      <c r="B85" s="2" t="s">
        <v>400</v>
      </c>
      <c r="C85" s="2" t="s">
        <v>397</v>
      </c>
      <c r="D85" s="2" t="s">
        <v>401</v>
      </c>
      <c r="E85" s="2" t="s">
        <v>38</v>
      </c>
      <c r="F85" s="3" t="s">
        <v>20</v>
      </c>
      <c r="G85" s="2" t="s">
        <v>339</v>
      </c>
      <c r="H85" s="15">
        <v>35000</v>
      </c>
      <c r="I85" s="16">
        <v>0</v>
      </c>
      <c r="J85" s="15">
        <v>35000</v>
      </c>
      <c r="K85" s="15">
        <f t="shared" si="5"/>
        <v>1004.5</v>
      </c>
      <c r="L85" s="15">
        <v>0</v>
      </c>
      <c r="M85" s="15">
        <f t="shared" si="7"/>
        <v>1064</v>
      </c>
      <c r="N85" s="15">
        <v>125</v>
      </c>
      <c r="O85" s="15">
        <f t="shared" si="6"/>
        <v>2193.5</v>
      </c>
      <c r="P85" s="17">
        <f t="shared" si="4"/>
        <v>32806.5</v>
      </c>
    </row>
    <row r="86" spans="1:16" x14ac:dyDescent="0.2">
      <c r="A86" s="14">
        <v>85</v>
      </c>
      <c r="B86" s="2" t="s">
        <v>162</v>
      </c>
      <c r="C86" s="2" t="s">
        <v>163</v>
      </c>
      <c r="D86" s="2" t="s">
        <v>164</v>
      </c>
      <c r="E86" s="2" t="s">
        <v>47</v>
      </c>
      <c r="F86" s="3" t="s">
        <v>30</v>
      </c>
      <c r="G86" s="2" t="s">
        <v>339</v>
      </c>
      <c r="H86" s="15">
        <v>150000</v>
      </c>
      <c r="I86" s="16">
        <v>0</v>
      </c>
      <c r="J86" s="15">
        <v>150000</v>
      </c>
      <c r="K86" s="15">
        <f t="shared" si="5"/>
        <v>4305</v>
      </c>
      <c r="L86" s="15">
        <v>23529.09</v>
      </c>
      <c r="M86" s="15">
        <v>4560</v>
      </c>
      <c r="N86" s="15">
        <v>1475.12</v>
      </c>
      <c r="O86" s="15">
        <f t="shared" si="6"/>
        <v>33869.21</v>
      </c>
      <c r="P86" s="17">
        <f t="shared" si="4"/>
        <v>116130.79000000001</v>
      </c>
    </row>
    <row r="87" spans="1:16" ht="24" x14ac:dyDescent="0.2">
      <c r="A87" s="14">
        <v>86</v>
      </c>
      <c r="B87" s="2" t="s">
        <v>402</v>
      </c>
      <c r="C87" s="2" t="s">
        <v>163</v>
      </c>
      <c r="D87" s="2" t="s">
        <v>403</v>
      </c>
      <c r="E87" s="2" t="s">
        <v>38</v>
      </c>
      <c r="F87" s="3" t="s">
        <v>20</v>
      </c>
      <c r="G87" s="2" t="s">
        <v>339</v>
      </c>
      <c r="H87" s="15">
        <v>75000</v>
      </c>
      <c r="I87" s="16">
        <v>0</v>
      </c>
      <c r="J87" s="15">
        <v>75000</v>
      </c>
      <c r="K87" s="15">
        <f t="shared" si="5"/>
        <v>2152.5</v>
      </c>
      <c r="L87" s="15">
        <v>6309.38</v>
      </c>
      <c r="M87" s="15">
        <f t="shared" ref="M87:M95" si="8">H87*0.0304</f>
        <v>2280</v>
      </c>
      <c r="N87" s="15">
        <v>125</v>
      </c>
      <c r="O87" s="15">
        <f t="shared" si="6"/>
        <v>10866.880000000001</v>
      </c>
      <c r="P87" s="17">
        <f t="shared" si="4"/>
        <v>64133.119999999995</v>
      </c>
    </row>
    <row r="88" spans="1:16" x14ac:dyDescent="0.2">
      <c r="A88" s="14">
        <v>87</v>
      </c>
      <c r="B88" s="2" t="s">
        <v>404</v>
      </c>
      <c r="C88" s="2" t="s">
        <v>163</v>
      </c>
      <c r="D88" s="2" t="s">
        <v>65</v>
      </c>
      <c r="E88" s="2" t="s">
        <v>38</v>
      </c>
      <c r="F88" s="3" t="s">
        <v>20</v>
      </c>
      <c r="G88" s="2" t="s">
        <v>339</v>
      </c>
      <c r="H88" s="15">
        <v>30000</v>
      </c>
      <c r="I88" s="16">
        <v>0</v>
      </c>
      <c r="J88" s="15">
        <v>30000</v>
      </c>
      <c r="K88" s="15">
        <f t="shared" si="5"/>
        <v>861</v>
      </c>
      <c r="L88" s="15">
        <v>0</v>
      </c>
      <c r="M88" s="15">
        <f t="shared" si="8"/>
        <v>912</v>
      </c>
      <c r="N88" s="15">
        <v>1475.12</v>
      </c>
      <c r="O88" s="15">
        <f t="shared" si="6"/>
        <v>3248.12</v>
      </c>
      <c r="P88" s="17">
        <f t="shared" si="4"/>
        <v>26751.88</v>
      </c>
    </row>
    <row r="89" spans="1:16" ht="24" x14ac:dyDescent="0.2">
      <c r="A89" s="14">
        <v>88</v>
      </c>
      <c r="B89" s="2" t="s">
        <v>405</v>
      </c>
      <c r="C89" s="2" t="s">
        <v>163</v>
      </c>
      <c r="D89" s="2" t="s">
        <v>65</v>
      </c>
      <c r="E89" s="2" t="s">
        <v>38</v>
      </c>
      <c r="F89" s="3" t="s">
        <v>30</v>
      </c>
      <c r="G89" s="2" t="s">
        <v>339</v>
      </c>
      <c r="H89" s="15">
        <v>35000</v>
      </c>
      <c r="I89" s="16">
        <v>0</v>
      </c>
      <c r="J89" s="15">
        <v>35000</v>
      </c>
      <c r="K89" s="15">
        <f t="shared" si="5"/>
        <v>1004.5</v>
      </c>
      <c r="L89" s="15">
        <v>0</v>
      </c>
      <c r="M89" s="15">
        <f t="shared" si="8"/>
        <v>1064</v>
      </c>
      <c r="N89" s="15">
        <v>125</v>
      </c>
      <c r="O89" s="15">
        <f t="shared" si="6"/>
        <v>2193.5</v>
      </c>
      <c r="P89" s="17">
        <f t="shared" si="4"/>
        <v>32806.5</v>
      </c>
    </row>
    <row r="90" spans="1:16" ht="24" x14ac:dyDescent="0.2">
      <c r="A90" s="14">
        <v>89</v>
      </c>
      <c r="B90" s="2" t="s">
        <v>165</v>
      </c>
      <c r="C90" s="2" t="s">
        <v>163</v>
      </c>
      <c r="D90" s="2" t="s">
        <v>55</v>
      </c>
      <c r="E90" s="2" t="s">
        <v>47</v>
      </c>
      <c r="F90" s="3" t="s">
        <v>20</v>
      </c>
      <c r="G90" s="2" t="s">
        <v>339</v>
      </c>
      <c r="H90" s="15">
        <v>45000</v>
      </c>
      <c r="I90" s="16">
        <v>0</v>
      </c>
      <c r="J90" s="15">
        <v>45000</v>
      </c>
      <c r="K90" s="15">
        <f t="shared" si="5"/>
        <v>1291.5</v>
      </c>
      <c r="L90" s="15">
        <v>1148.33</v>
      </c>
      <c r="M90" s="15">
        <f t="shared" si="8"/>
        <v>1368</v>
      </c>
      <c r="N90" s="15">
        <v>125</v>
      </c>
      <c r="O90" s="15">
        <f t="shared" si="6"/>
        <v>3932.83</v>
      </c>
      <c r="P90" s="17">
        <f t="shared" si="4"/>
        <v>41067.17</v>
      </c>
    </row>
    <row r="91" spans="1:16" ht="24" x14ac:dyDescent="0.2">
      <c r="A91" s="14">
        <v>90</v>
      </c>
      <c r="B91" s="2" t="s">
        <v>166</v>
      </c>
      <c r="C91" s="2" t="s">
        <v>163</v>
      </c>
      <c r="D91" s="2" t="s">
        <v>43</v>
      </c>
      <c r="E91" s="2" t="s">
        <v>344</v>
      </c>
      <c r="F91" s="3" t="s">
        <v>30</v>
      </c>
      <c r="G91" s="2" t="s">
        <v>339</v>
      </c>
      <c r="H91" s="15">
        <v>22000</v>
      </c>
      <c r="I91" s="16">
        <v>0</v>
      </c>
      <c r="J91" s="15">
        <v>22000</v>
      </c>
      <c r="K91" s="15">
        <f t="shared" si="5"/>
        <v>631.4</v>
      </c>
      <c r="L91" s="16">
        <v>0</v>
      </c>
      <c r="M91" s="15">
        <f t="shared" si="8"/>
        <v>668.8</v>
      </c>
      <c r="N91" s="15">
        <v>125</v>
      </c>
      <c r="O91" s="15">
        <f t="shared" si="6"/>
        <v>1425.1999999999998</v>
      </c>
      <c r="P91" s="17">
        <f t="shared" si="4"/>
        <v>20574.8</v>
      </c>
    </row>
    <row r="92" spans="1:16" ht="24" x14ac:dyDescent="0.2">
      <c r="A92" s="14">
        <v>91</v>
      </c>
      <c r="B92" s="2" t="s">
        <v>167</v>
      </c>
      <c r="C92" s="2" t="s">
        <v>163</v>
      </c>
      <c r="D92" s="2" t="s">
        <v>40</v>
      </c>
      <c r="E92" s="2" t="s">
        <v>344</v>
      </c>
      <c r="F92" s="3" t="s">
        <v>20</v>
      </c>
      <c r="G92" s="2" t="s">
        <v>339</v>
      </c>
      <c r="H92" s="15">
        <v>16500</v>
      </c>
      <c r="I92" s="16">
        <v>0</v>
      </c>
      <c r="J92" s="15">
        <v>16500</v>
      </c>
      <c r="K92" s="15">
        <f t="shared" si="5"/>
        <v>473.55</v>
      </c>
      <c r="L92" s="16">
        <v>0</v>
      </c>
      <c r="M92" s="15">
        <f t="shared" si="8"/>
        <v>501.6</v>
      </c>
      <c r="N92" s="15">
        <v>125</v>
      </c>
      <c r="O92" s="15">
        <f t="shared" si="6"/>
        <v>1100.1500000000001</v>
      </c>
      <c r="P92" s="17">
        <f t="shared" si="4"/>
        <v>15399.85</v>
      </c>
    </row>
    <row r="93" spans="1:16" ht="24" x14ac:dyDescent="0.2">
      <c r="A93" s="14">
        <v>92</v>
      </c>
      <c r="B93" s="2" t="s">
        <v>296</v>
      </c>
      <c r="C93" s="2" t="s">
        <v>172</v>
      </c>
      <c r="D93" s="2" t="s">
        <v>29</v>
      </c>
      <c r="E93" s="2" t="s">
        <v>23</v>
      </c>
      <c r="F93" s="3" t="s">
        <v>30</v>
      </c>
      <c r="G93" s="2" t="s">
        <v>339</v>
      </c>
      <c r="H93" s="15">
        <v>70000</v>
      </c>
      <c r="I93" s="16">
        <v>0</v>
      </c>
      <c r="J93" s="15">
        <v>70000</v>
      </c>
      <c r="K93" s="15">
        <f t="shared" si="5"/>
        <v>2009</v>
      </c>
      <c r="L93" s="15">
        <v>5368.48</v>
      </c>
      <c r="M93" s="15">
        <f t="shared" si="8"/>
        <v>2128</v>
      </c>
      <c r="N93" s="15">
        <v>25</v>
      </c>
      <c r="O93" s="15">
        <f t="shared" si="6"/>
        <v>9530.48</v>
      </c>
      <c r="P93" s="17">
        <f t="shared" si="4"/>
        <v>60469.520000000004</v>
      </c>
    </row>
    <row r="94" spans="1:16" x14ac:dyDescent="0.2">
      <c r="A94" s="14">
        <v>93</v>
      </c>
      <c r="B94" s="2" t="s">
        <v>174</v>
      </c>
      <c r="C94" s="2" t="s">
        <v>172</v>
      </c>
      <c r="D94" s="2" t="s">
        <v>65</v>
      </c>
      <c r="E94" s="2" t="s">
        <v>38</v>
      </c>
      <c r="F94" s="3" t="s">
        <v>20</v>
      </c>
      <c r="G94" s="2" t="s">
        <v>339</v>
      </c>
      <c r="H94" s="15">
        <v>35000</v>
      </c>
      <c r="I94" s="16">
        <v>0</v>
      </c>
      <c r="J94" s="15">
        <v>35000</v>
      </c>
      <c r="K94" s="15">
        <f t="shared" si="5"/>
        <v>1004.5</v>
      </c>
      <c r="L94" s="16">
        <v>0</v>
      </c>
      <c r="M94" s="15">
        <f t="shared" si="8"/>
        <v>1064</v>
      </c>
      <c r="N94" s="15">
        <v>25</v>
      </c>
      <c r="O94" s="15">
        <f t="shared" si="6"/>
        <v>2093.5</v>
      </c>
      <c r="P94" s="17">
        <f t="shared" si="4"/>
        <v>32906.5</v>
      </c>
    </row>
    <row r="95" spans="1:16" x14ac:dyDescent="0.2">
      <c r="A95" s="14">
        <v>94</v>
      </c>
      <c r="B95" s="18" t="s">
        <v>175</v>
      </c>
      <c r="C95" s="2" t="s">
        <v>172</v>
      </c>
      <c r="D95" s="2" t="s">
        <v>65</v>
      </c>
      <c r="E95" s="2" t="s">
        <v>38</v>
      </c>
      <c r="F95" s="3" t="s">
        <v>20</v>
      </c>
      <c r="G95" s="2" t="s">
        <v>339</v>
      </c>
      <c r="H95" s="15">
        <v>30000</v>
      </c>
      <c r="I95" s="16">
        <v>0</v>
      </c>
      <c r="J95" s="15">
        <v>30000</v>
      </c>
      <c r="K95" s="15">
        <f t="shared" si="5"/>
        <v>861</v>
      </c>
      <c r="L95" s="16">
        <v>0</v>
      </c>
      <c r="M95" s="15">
        <f t="shared" si="8"/>
        <v>912</v>
      </c>
      <c r="N95" s="15">
        <v>25</v>
      </c>
      <c r="O95" s="15">
        <f t="shared" si="6"/>
        <v>1798</v>
      </c>
      <c r="P95" s="17">
        <f t="shared" si="4"/>
        <v>28202</v>
      </c>
    </row>
    <row r="96" spans="1:16" ht="25.5" x14ac:dyDescent="0.2">
      <c r="A96" s="14">
        <v>95</v>
      </c>
      <c r="B96" s="19" t="s">
        <v>406</v>
      </c>
      <c r="C96" s="2" t="s">
        <v>307</v>
      </c>
      <c r="D96" s="2" t="s">
        <v>308</v>
      </c>
      <c r="E96" s="2" t="s">
        <v>309</v>
      </c>
      <c r="F96" s="3" t="s">
        <v>30</v>
      </c>
      <c r="G96" s="2" t="s">
        <v>407</v>
      </c>
      <c r="H96" s="3">
        <v>11500</v>
      </c>
      <c r="I96" s="15">
        <v>0</v>
      </c>
      <c r="J96" s="16">
        <v>11500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7">
        <v>11500</v>
      </c>
    </row>
    <row r="97" spans="1:16" ht="25.5" x14ac:dyDescent="0.2">
      <c r="A97" s="14">
        <v>96</v>
      </c>
      <c r="B97" s="19" t="s">
        <v>408</v>
      </c>
      <c r="C97" s="2" t="s">
        <v>307</v>
      </c>
      <c r="D97" s="2" t="s">
        <v>308</v>
      </c>
      <c r="E97" s="2" t="s">
        <v>309</v>
      </c>
      <c r="F97" s="3" t="s">
        <v>20</v>
      </c>
      <c r="G97" s="2" t="s">
        <v>407</v>
      </c>
      <c r="H97" s="3">
        <v>11500</v>
      </c>
      <c r="I97" s="15">
        <v>0</v>
      </c>
      <c r="J97" s="16">
        <v>11500</v>
      </c>
      <c r="K97" s="15">
        <v>0</v>
      </c>
      <c r="L97" s="15">
        <v>0</v>
      </c>
      <c r="M97" s="16">
        <v>0</v>
      </c>
      <c r="N97" s="15">
        <v>0</v>
      </c>
      <c r="O97" s="15">
        <v>0</v>
      </c>
      <c r="P97" s="17">
        <v>11500</v>
      </c>
    </row>
    <row r="98" spans="1:16" ht="24" x14ac:dyDescent="0.2">
      <c r="A98" s="14">
        <v>97</v>
      </c>
      <c r="B98" s="19" t="s">
        <v>409</v>
      </c>
      <c r="C98" s="2" t="s">
        <v>307</v>
      </c>
      <c r="D98" s="2" t="s">
        <v>308</v>
      </c>
      <c r="E98" s="2" t="s">
        <v>309</v>
      </c>
      <c r="F98" s="3" t="s">
        <v>30</v>
      </c>
      <c r="G98" s="2" t="s">
        <v>407</v>
      </c>
      <c r="H98" s="3">
        <v>11500</v>
      </c>
      <c r="I98" s="15">
        <v>0</v>
      </c>
      <c r="J98" s="16">
        <v>11500</v>
      </c>
      <c r="K98" s="15">
        <v>0</v>
      </c>
      <c r="L98" s="15">
        <v>0</v>
      </c>
      <c r="M98" s="16">
        <v>0</v>
      </c>
      <c r="N98" s="15">
        <v>0</v>
      </c>
      <c r="O98" s="15">
        <v>0</v>
      </c>
      <c r="P98" s="17">
        <v>11500</v>
      </c>
    </row>
    <row r="99" spans="1:16" ht="25.5" x14ac:dyDescent="0.2">
      <c r="A99" s="14">
        <v>98</v>
      </c>
      <c r="B99" s="19" t="s">
        <v>410</v>
      </c>
      <c r="C99" s="2" t="s">
        <v>307</v>
      </c>
      <c r="D99" s="2" t="s">
        <v>308</v>
      </c>
      <c r="E99" s="2" t="s">
        <v>309</v>
      </c>
      <c r="F99" s="3" t="s">
        <v>30</v>
      </c>
      <c r="G99" s="2" t="s">
        <v>407</v>
      </c>
      <c r="H99" s="3">
        <v>25000</v>
      </c>
      <c r="I99" s="15">
        <v>0</v>
      </c>
      <c r="J99" s="16">
        <v>25000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7">
        <v>25000</v>
      </c>
    </row>
    <row r="100" spans="1:16" ht="24" x14ac:dyDescent="0.2">
      <c r="A100" s="14">
        <v>99</v>
      </c>
      <c r="B100" s="19" t="s">
        <v>411</v>
      </c>
      <c r="C100" s="2" t="s">
        <v>307</v>
      </c>
      <c r="D100" s="2" t="s">
        <v>308</v>
      </c>
      <c r="E100" s="2" t="s">
        <v>309</v>
      </c>
      <c r="F100" s="3" t="s">
        <v>30</v>
      </c>
      <c r="G100" s="2" t="s">
        <v>407</v>
      </c>
      <c r="H100" s="3">
        <v>30000</v>
      </c>
      <c r="I100" s="15">
        <v>0</v>
      </c>
      <c r="J100" s="16">
        <v>30000</v>
      </c>
      <c r="K100" s="15">
        <v>0</v>
      </c>
      <c r="L100" s="15">
        <v>0</v>
      </c>
      <c r="M100" s="16">
        <v>0</v>
      </c>
      <c r="N100" s="15">
        <v>0</v>
      </c>
      <c r="O100" s="15">
        <v>0</v>
      </c>
      <c r="P100" s="17">
        <v>30000</v>
      </c>
    </row>
    <row r="101" spans="1:16" ht="25.5" x14ac:dyDescent="0.2">
      <c r="A101" s="14">
        <v>100</v>
      </c>
      <c r="B101" s="19" t="s">
        <v>412</v>
      </c>
      <c r="C101" s="2" t="s">
        <v>307</v>
      </c>
      <c r="D101" s="2" t="s">
        <v>308</v>
      </c>
      <c r="E101" s="2" t="s">
        <v>309</v>
      </c>
      <c r="F101" s="3" t="s">
        <v>20</v>
      </c>
      <c r="G101" s="2" t="s">
        <v>407</v>
      </c>
      <c r="H101" s="3">
        <v>11500</v>
      </c>
      <c r="I101" s="15">
        <v>0</v>
      </c>
      <c r="J101" s="16">
        <v>11500</v>
      </c>
      <c r="K101" s="15">
        <v>0</v>
      </c>
      <c r="L101" s="15">
        <v>0</v>
      </c>
      <c r="M101" s="16">
        <v>0</v>
      </c>
      <c r="N101" s="15">
        <v>0</v>
      </c>
      <c r="O101" s="15">
        <v>0</v>
      </c>
      <c r="P101" s="17">
        <v>11500</v>
      </c>
    </row>
    <row r="102" spans="1:16" ht="25.5" x14ac:dyDescent="0.2">
      <c r="A102" s="14">
        <v>101</v>
      </c>
      <c r="B102" s="19" t="s">
        <v>413</v>
      </c>
      <c r="C102" s="2" t="s">
        <v>307</v>
      </c>
      <c r="D102" s="2" t="s">
        <v>308</v>
      </c>
      <c r="E102" s="2" t="s">
        <v>309</v>
      </c>
      <c r="F102" s="3" t="s">
        <v>30</v>
      </c>
      <c r="G102" s="2" t="s">
        <v>407</v>
      </c>
      <c r="H102" s="3">
        <v>11500</v>
      </c>
      <c r="I102" s="15">
        <v>0</v>
      </c>
      <c r="J102" s="16">
        <v>11500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7">
        <v>11500</v>
      </c>
    </row>
    <row r="103" spans="1:16" ht="25.5" x14ac:dyDescent="0.2">
      <c r="A103" s="14">
        <v>102</v>
      </c>
      <c r="B103" s="19" t="s">
        <v>414</v>
      </c>
      <c r="C103" s="2" t="s">
        <v>307</v>
      </c>
      <c r="D103" s="2" t="s">
        <v>308</v>
      </c>
      <c r="E103" s="2" t="s">
        <v>309</v>
      </c>
      <c r="F103" s="3" t="s">
        <v>20</v>
      </c>
      <c r="G103" s="2" t="s">
        <v>407</v>
      </c>
      <c r="H103" s="3">
        <v>11500</v>
      </c>
      <c r="I103" s="15">
        <v>0</v>
      </c>
      <c r="J103" s="16">
        <v>11500</v>
      </c>
      <c r="K103" s="15">
        <v>0</v>
      </c>
      <c r="L103" s="15">
        <v>0</v>
      </c>
      <c r="M103" s="16">
        <v>0</v>
      </c>
      <c r="N103" s="15">
        <v>0</v>
      </c>
      <c r="O103" s="15">
        <v>0</v>
      </c>
      <c r="P103" s="17">
        <v>11500</v>
      </c>
    </row>
    <row r="104" spans="1:16" ht="24" x14ac:dyDescent="0.2">
      <c r="A104" s="14">
        <v>103</v>
      </c>
      <c r="B104" s="19" t="s">
        <v>189</v>
      </c>
      <c r="C104" s="2" t="s">
        <v>415</v>
      </c>
      <c r="D104" s="2" t="s">
        <v>416</v>
      </c>
      <c r="E104" s="2" t="s">
        <v>192</v>
      </c>
      <c r="F104" s="3" t="s">
        <v>30</v>
      </c>
      <c r="G104" s="2" t="s">
        <v>417</v>
      </c>
      <c r="H104" s="3">
        <v>150000</v>
      </c>
      <c r="I104" s="15">
        <v>0</v>
      </c>
      <c r="J104" s="16">
        <v>150000</v>
      </c>
      <c r="K104" s="15">
        <v>4305</v>
      </c>
      <c r="L104" s="15">
        <v>23866.62</v>
      </c>
      <c r="M104" s="15">
        <v>4560</v>
      </c>
      <c r="N104" s="15">
        <v>0</v>
      </c>
      <c r="O104" s="15">
        <v>32731.62</v>
      </c>
      <c r="P104" s="17">
        <v>117268.38</v>
      </c>
    </row>
    <row r="105" spans="1:16" ht="25.5" x14ac:dyDescent="0.2">
      <c r="A105" s="14">
        <v>104</v>
      </c>
      <c r="B105" s="19" t="s">
        <v>195</v>
      </c>
      <c r="C105" s="2" t="s">
        <v>415</v>
      </c>
      <c r="D105" s="2" t="s">
        <v>418</v>
      </c>
      <c r="E105" s="2" t="s">
        <v>192</v>
      </c>
      <c r="F105" s="3" t="s">
        <v>30</v>
      </c>
      <c r="G105" s="2" t="s">
        <v>417</v>
      </c>
      <c r="H105" s="3">
        <v>70000</v>
      </c>
      <c r="I105" s="15">
        <v>0</v>
      </c>
      <c r="J105" s="16">
        <v>70000</v>
      </c>
      <c r="K105" s="15">
        <v>2009</v>
      </c>
      <c r="L105" s="15">
        <v>5368.48</v>
      </c>
      <c r="M105" s="16">
        <v>2128</v>
      </c>
      <c r="N105" s="15">
        <v>0</v>
      </c>
      <c r="O105" s="15">
        <v>9505.48</v>
      </c>
      <c r="P105" s="17">
        <v>60494.520000000004</v>
      </c>
    </row>
    <row r="106" spans="1:16" ht="25.5" x14ac:dyDescent="0.2">
      <c r="A106" s="14">
        <v>105</v>
      </c>
      <c r="B106" s="19" t="s">
        <v>419</v>
      </c>
      <c r="C106" s="2" t="s">
        <v>415</v>
      </c>
      <c r="D106" s="2" t="s">
        <v>420</v>
      </c>
      <c r="E106" s="2" t="s">
        <v>192</v>
      </c>
      <c r="F106" s="3" t="s">
        <v>20</v>
      </c>
      <c r="G106" s="2" t="s">
        <v>417</v>
      </c>
      <c r="H106" s="3">
        <v>70000</v>
      </c>
      <c r="I106" s="15">
        <v>0</v>
      </c>
      <c r="J106" s="16">
        <v>70000</v>
      </c>
      <c r="K106" s="15">
        <v>2009</v>
      </c>
      <c r="L106" s="15">
        <v>4828.43</v>
      </c>
      <c r="M106" s="16">
        <v>2128</v>
      </c>
      <c r="N106" s="15">
        <v>2700.24</v>
      </c>
      <c r="O106" s="15">
        <v>11665.67</v>
      </c>
      <c r="P106" s="17">
        <v>58334.33</v>
      </c>
    </row>
    <row r="107" spans="1:16" ht="24" x14ac:dyDescent="0.2">
      <c r="A107" s="14">
        <v>106</v>
      </c>
      <c r="B107" s="19" t="s">
        <v>196</v>
      </c>
      <c r="C107" s="2" t="s">
        <v>348</v>
      </c>
      <c r="D107" s="2" t="s">
        <v>421</v>
      </c>
      <c r="E107" s="2" t="s">
        <v>192</v>
      </c>
      <c r="F107" s="3" t="s">
        <v>30</v>
      </c>
      <c r="G107" s="2" t="s">
        <v>417</v>
      </c>
      <c r="H107" s="3">
        <v>80000</v>
      </c>
      <c r="I107" s="15">
        <v>0</v>
      </c>
      <c r="J107" s="16">
        <v>80000</v>
      </c>
      <c r="K107" s="15">
        <v>2296</v>
      </c>
      <c r="L107" s="15">
        <v>7400.87</v>
      </c>
      <c r="M107" s="15">
        <v>2432</v>
      </c>
      <c r="N107" s="15">
        <v>0</v>
      </c>
      <c r="O107" s="15">
        <v>12128.869999999999</v>
      </c>
      <c r="P107" s="17">
        <v>67871.13</v>
      </c>
    </row>
    <row r="108" spans="1:16" ht="25.5" x14ac:dyDescent="0.2">
      <c r="A108" s="14">
        <v>107</v>
      </c>
      <c r="B108" s="19" t="s">
        <v>422</v>
      </c>
      <c r="C108" s="2" t="s">
        <v>348</v>
      </c>
      <c r="D108" s="2" t="s">
        <v>423</v>
      </c>
      <c r="E108" s="2" t="s">
        <v>192</v>
      </c>
      <c r="F108" s="3" t="s">
        <v>20</v>
      </c>
      <c r="G108" s="2" t="s">
        <v>417</v>
      </c>
      <c r="H108" s="3">
        <v>45000</v>
      </c>
      <c r="I108" s="15">
        <v>0</v>
      </c>
      <c r="J108" s="16">
        <v>45000</v>
      </c>
      <c r="K108" s="15">
        <v>1291.5</v>
      </c>
      <c r="L108" s="15">
        <v>1148.33</v>
      </c>
      <c r="M108" s="16">
        <v>1368</v>
      </c>
      <c r="N108" s="15">
        <v>0</v>
      </c>
      <c r="O108" s="15">
        <v>3807.83</v>
      </c>
      <c r="P108" s="17">
        <v>41192.17</v>
      </c>
    </row>
    <row r="109" spans="1:16" ht="25.5" x14ac:dyDescent="0.2">
      <c r="A109" s="14">
        <v>108</v>
      </c>
      <c r="B109" s="19" t="s">
        <v>424</v>
      </c>
      <c r="C109" s="2" t="s">
        <v>220</v>
      </c>
      <c r="D109" s="2" t="s">
        <v>223</v>
      </c>
      <c r="E109" s="2" t="s">
        <v>192</v>
      </c>
      <c r="F109" s="3" t="s">
        <v>20</v>
      </c>
      <c r="G109" s="2" t="s">
        <v>417</v>
      </c>
      <c r="H109" s="3">
        <v>50000</v>
      </c>
      <c r="I109" s="15">
        <v>0</v>
      </c>
      <c r="J109" s="16">
        <v>50000</v>
      </c>
      <c r="K109" s="15">
        <v>1435</v>
      </c>
      <c r="L109" s="15">
        <v>1854</v>
      </c>
      <c r="M109" s="15">
        <v>1520</v>
      </c>
      <c r="N109" s="15">
        <v>0</v>
      </c>
      <c r="O109" s="15">
        <v>4809</v>
      </c>
      <c r="P109" s="17">
        <v>45191</v>
      </c>
    </row>
    <row r="110" spans="1:16" ht="24" x14ac:dyDescent="0.2">
      <c r="A110" s="14">
        <v>109</v>
      </c>
      <c r="B110" s="19" t="s">
        <v>216</v>
      </c>
      <c r="C110" s="2" t="s">
        <v>220</v>
      </c>
      <c r="D110" s="2" t="s">
        <v>223</v>
      </c>
      <c r="E110" s="2" t="s">
        <v>192</v>
      </c>
      <c r="F110" s="3" t="s">
        <v>20</v>
      </c>
      <c r="G110" s="2" t="s">
        <v>417</v>
      </c>
      <c r="H110" s="3">
        <v>50000</v>
      </c>
      <c r="I110" s="15">
        <v>0</v>
      </c>
      <c r="J110" s="16">
        <v>50000</v>
      </c>
      <c r="K110" s="15">
        <v>1435</v>
      </c>
      <c r="L110" s="15">
        <v>1448.96</v>
      </c>
      <c r="M110" s="16">
        <v>1520</v>
      </c>
      <c r="N110" s="15">
        <v>2800.24</v>
      </c>
      <c r="O110" s="15">
        <v>7204.2</v>
      </c>
      <c r="P110" s="17">
        <v>42795.8</v>
      </c>
    </row>
    <row r="111" spans="1:16" ht="25.5" x14ac:dyDescent="0.2">
      <c r="A111" s="14">
        <v>110</v>
      </c>
      <c r="B111" s="19" t="s">
        <v>425</v>
      </c>
      <c r="C111" s="2" t="s">
        <v>220</v>
      </c>
      <c r="D111" s="2" t="s">
        <v>223</v>
      </c>
      <c r="E111" s="2" t="s">
        <v>192</v>
      </c>
      <c r="F111" s="3" t="s">
        <v>20</v>
      </c>
      <c r="G111" s="2" t="s">
        <v>417</v>
      </c>
      <c r="H111" s="3">
        <v>50000</v>
      </c>
      <c r="I111" s="15">
        <v>0</v>
      </c>
      <c r="J111" s="16">
        <v>50000</v>
      </c>
      <c r="K111" s="15">
        <v>1435</v>
      </c>
      <c r="L111" s="15">
        <v>1854</v>
      </c>
      <c r="M111" s="16">
        <v>1520</v>
      </c>
      <c r="N111" s="15">
        <v>100</v>
      </c>
      <c r="O111" s="15">
        <v>4909</v>
      </c>
      <c r="P111" s="17">
        <v>45091</v>
      </c>
    </row>
    <row r="112" spans="1:16" ht="24" x14ac:dyDescent="0.2">
      <c r="A112" s="14">
        <v>111</v>
      </c>
      <c r="B112" s="19" t="s">
        <v>224</v>
      </c>
      <c r="C112" s="2" t="s">
        <v>73</v>
      </c>
      <c r="D112" s="2" t="s">
        <v>426</v>
      </c>
      <c r="E112" s="2" t="s">
        <v>192</v>
      </c>
      <c r="F112" s="3" t="s">
        <v>20</v>
      </c>
      <c r="G112" s="2" t="s">
        <v>417</v>
      </c>
      <c r="H112" s="3">
        <v>150000</v>
      </c>
      <c r="I112" s="15">
        <v>0</v>
      </c>
      <c r="J112" s="16">
        <v>150000</v>
      </c>
      <c r="K112" s="15">
        <v>4305</v>
      </c>
      <c r="L112" s="15">
        <v>23866.62</v>
      </c>
      <c r="M112" s="15">
        <v>4560</v>
      </c>
      <c r="N112" s="15">
        <v>0</v>
      </c>
      <c r="O112" s="15">
        <v>32731.62</v>
      </c>
      <c r="P112" s="17">
        <v>117268.38</v>
      </c>
    </row>
    <row r="113" spans="1:16" ht="25.5" x14ac:dyDescent="0.2">
      <c r="A113" s="14">
        <v>112</v>
      </c>
      <c r="B113" s="19" t="s">
        <v>227</v>
      </c>
      <c r="C113" s="2" t="s">
        <v>73</v>
      </c>
      <c r="D113" s="2" t="s">
        <v>427</v>
      </c>
      <c r="E113" s="2" t="s">
        <v>192</v>
      </c>
      <c r="F113" s="3" t="s">
        <v>20</v>
      </c>
      <c r="G113" s="2" t="s">
        <v>417</v>
      </c>
      <c r="H113" s="3">
        <v>45000</v>
      </c>
      <c r="I113" s="15">
        <v>0</v>
      </c>
      <c r="J113" s="16">
        <v>45000</v>
      </c>
      <c r="K113" s="15">
        <v>1291.5</v>
      </c>
      <c r="L113" s="15">
        <v>1148.33</v>
      </c>
      <c r="M113" s="16">
        <v>1368</v>
      </c>
      <c r="N113" s="15">
        <v>100</v>
      </c>
      <c r="O113" s="15">
        <v>3907.83</v>
      </c>
      <c r="P113" s="17">
        <v>41092.17</v>
      </c>
    </row>
    <row r="114" spans="1:16" ht="25.5" x14ac:dyDescent="0.2">
      <c r="A114" s="14">
        <v>113</v>
      </c>
      <c r="B114" s="19" t="s">
        <v>231</v>
      </c>
      <c r="C114" s="2" t="s">
        <v>73</v>
      </c>
      <c r="D114" s="2" t="s">
        <v>428</v>
      </c>
      <c r="E114" s="2" t="s">
        <v>192</v>
      </c>
      <c r="F114" s="3" t="s">
        <v>20</v>
      </c>
      <c r="G114" s="2" t="s">
        <v>417</v>
      </c>
      <c r="H114" s="3">
        <v>46000</v>
      </c>
      <c r="I114" s="15">
        <v>0</v>
      </c>
      <c r="J114" s="16">
        <v>46000</v>
      </c>
      <c r="K114" s="15">
        <v>1320.2</v>
      </c>
      <c r="L114" s="15">
        <v>1289.46</v>
      </c>
      <c r="M114" s="15">
        <v>1398.4</v>
      </c>
      <c r="N114" s="15">
        <v>0</v>
      </c>
      <c r="O114" s="15">
        <v>4008.06</v>
      </c>
      <c r="P114" s="17">
        <v>41991.94</v>
      </c>
    </row>
    <row r="115" spans="1:16" ht="25.5" x14ac:dyDescent="0.2">
      <c r="A115" s="14">
        <v>114</v>
      </c>
      <c r="B115" s="19" t="s">
        <v>225</v>
      </c>
      <c r="C115" s="2" t="s">
        <v>73</v>
      </c>
      <c r="D115" s="2" t="s">
        <v>226</v>
      </c>
      <c r="E115" s="2" t="s">
        <v>192</v>
      </c>
      <c r="F115" s="3" t="s">
        <v>30</v>
      </c>
      <c r="G115" s="2" t="s">
        <v>417</v>
      </c>
      <c r="H115" s="3">
        <v>36000</v>
      </c>
      <c r="I115" s="15">
        <v>0</v>
      </c>
      <c r="J115" s="16">
        <v>36000</v>
      </c>
      <c r="K115" s="15">
        <v>1033.2</v>
      </c>
      <c r="L115" s="15">
        <v>0</v>
      </c>
      <c r="M115" s="16">
        <v>1094.4000000000001</v>
      </c>
      <c r="N115" s="15">
        <v>100</v>
      </c>
      <c r="O115" s="15">
        <v>2227.6000000000004</v>
      </c>
      <c r="P115" s="17">
        <v>33772.400000000001</v>
      </c>
    </row>
    <row r="116" spans="1:16" ht="25.5" x14ac:dyDescent="0.2">
      <c r="A116" s="14">
        <v>115</v>
      </c>
      <c r="B116" s="19" t="s">
        <v>429</v>
      </c>
      <c r="C116" s="2" t="s">
        <v>363</v>
      </c>
      <c r="D116" s="2" t="s">
        <v>430</v>
      </c>
      <c r="E116" s="2" t="s">
        <v>192</v>
      </c>
      <c r="F116" s="3" t="s">
        <v>30</v>
      </c>
      <c r="G116" s="2" t="s">
        <v>417</v>
      </c>
      <c r="H116" s="3">
        <v>150000</v>
      </c>
      <c r="I116" s="15">
        <v>0</v>
      </c>
      <c r="J116" s="16">
        <v>150000</v>
      </c>
      <c r="K116" s="15">
        <v>4305</v>
      </c>
      <c r="L116" s="15">
        <v>23866.62</v>
      </c>
      <c r="M116" s="16">
        <v>4560</v>
      </c>
      <c r="N116" s="15">
        <v>0</v>
      </c>
      <c r="O116" s="15">
        <v>32731.62</v>
      </c>
      <c r="P116" s="17">
        <v>117268.38</v>
      </c>
    </row>
    <row r="117" spans="1:16" ht="25.5" x14ac:dyDescent="0.2">
      <c r="A117" s="14">
        <v>116</v>
      </c>
      <c r="B117" s="19" t="s">
        <v>431</v>
      </c>
      <c r="C117" s="2" t="s">
        <v>363</v>
      </c>
      <c r="D117" s="2" t="s">
        <v>432</v>
      </c>
      <c r="E117" s="2" t="s">
        <v>192</v>
      </c>
      <c r="F117" s="3" t="s">
        <v>20</v>
      </c>
      <c r="G117" s="2" t="s">
        <v>417</v>
      </c>
      <c r="H117" s="3">
        <v>100000</v>
      </c>
      <c r="I117" s="15">
        <v>0</v>
      </c>
      <c r="J117" s="16">
        <v>100000</v>
      </c>
      <c r="K117" s="15">
        <v>2870</v>
      </c>
      <c r="L117" s="15">
        <v>12105.37</v>
      </c>
      <c r="M117" s="15">
        <v>3040</v>
      </c>
      <c r="N117" s="15">
        <v>0</v>
      </c>
      <c r="O117" s="15">
        <v>18015.370000000003</v>
      </c>
      <c r="P117" s="17">
        <v>81984.63</v>
      </c>
    </row>
    <row r="118" spans="1:16" ht="25.5" x14ac:dyDescent="0.2">
      <c r="A118" s="14">
        <v>117</v>
      </c>
      <c r="B118" s="19" t="s">
        <v>233</v>
      </c>
      <c r="C118" s="2" t="s">
        <v>363</v>
      </c>
      <c r="D118" s="2" t="s">
        <v>433</v>
      </c>
      <c r="E118" s="2" t="s">
        <v>192</v>
      </c>
      <c r="F118" s="3" t="s">
        <v>30</v>
      </c>
      <c r="G118" s="2" t="s">
        <v>417</v>
      </c>
      <c r="H118" s="3">
        <v>80000</v>
      </c>
      <c r="I118" s="15">
        <v>0</v>
      </c>
      <c r="J118" s="16">
        <v>80000</v>
      </c>
      <c r="K118" s="15">
        <v>2296</v>
      </c>
      <c r="L118" s="15">
        <v>7063.34</v>
      </c>
      <c r="M118" s="16">
        <v>2432</v>
      </c>
      <c r="N118" s="15">
        <v>1350.12</v>
      </c>
      <c r="O118" s="15">
        <v>13141.46</v>
      </c>
      <c r="P118" s="17">
        <v>66858.540000000008</v>
      </c>
    </row>
    <row r="119" spans="1:16" ht="25.5" x14ac:dyDescent="0.2">
      <c r="A119" s="14">
        <v>118</v>
      </c>
      <c r="B119" s="19" t="s">
        <v>434</v>
      </c>
      <c r="C119" s="2" t="s">
        <v>363</v>
      </c>
      <c r="D119" s="2" t="s">
        <v>435</v>
      </c>
      <c r="E119" s="2" t="s">
        <v>192</v>
      </c>
      <c r="F119" s="3" t="s">
        <v>30</v>
      </c>
      <c r="G119" s="2" t="s">
        <v>417</v>
      </c>
      <c r="H119" s="3">
        <v>45000</v>
      </c>
      <c r="I119" s="15">
        <v>0</v>
      </c>
      <c r="J119" s="16">
        <v>45000</v>
      </c>
      <c r="K119" s="15">
        <v>1291.5</v>
      </c>
      <c r="L119" s="15">
        <v>1148.33</v>
      </c>
      <c r="M119" s="15">
        <v>1368</v>
      </c>
      <c r="N119" s="15">
        <v>0</v>
      </c>
      <c r="O119" s="15">
        <v>3807.83</v>
      </c>
      <c r="P119" s="17">
        <v>41192.17</v>
      </c>
    </row>
    <row r="120" spans="1:16" ht="25.5" x14ac:dyDescent="0.2">
      <c r="A120" s="14">
        <v>119</v>
      </c>
      <c r="B120" s="19" t="s">
        <v>436</v>
      </c>
      <c r="C120" s="2" t="s">
        <v>363</v>
      </c>
      <c r="D120" s="2" t="s">
        <v>437</v>
      </c>
      <c r="E120" s="2" t="s">
        <v>192</v>
      </c>
      <c r="F120" s="3" t="s">
        <v>30</v>
      </c>
      <c r="G120" s="2" t="s">
        <v>417</v>
      </c>
      <c r="H120" s="3">
        <v>45000</v>
      </c>
      <c r="I120" s="15">
        <v>0</v>
      </c>
      <c r="J120" s="16">
        <v>45000</v>
      </c>
      <c r="K120" s="15">
        <v>1291.5</v>
      </c>
      <c r="L120" s="15">
        <v>743.29</v>
      </c>
      <c r="M120" s="16">
        <v>1368</v>
      </c>
      <c r="N120" s="15">
        <v>2700.24</v>
      </c>
      <c r="O120" s="15">
        <v>6103.03</v>
      </c>
      <c r="P120" s="17">
        <v>38896.97</v>
      </c>
    </row>
    <row r="121" spans="1:16" ht="25.5" x14ac:dyDescent="0.2">
      <c r="A121" s="14">
        <v>120</v>
      </c>
      <c r="B121" s="19" t="s">
        <v>438</v>
      </c>
      <c r="C121" s="2" t="s">
        <v>363</v>
      </c>
      <c r="D121" s="2" t="s">
        <v>439</v>
      </c>
      <c r="E121" s="2" t="s">
        <v>192</v>
      </c>
      <c r="F121" s="3" t="s">
        <v>30</v>
      </c>
      <c r="G121" s="2" t="s">
        <v>417</v>
      </c>
      <c r="H121" s="3">
        <v>70000</v>
      </c>
      <c r="I121" s="15">
        <v>0</v>
      </c>
      <c r="J121" s="16">
        <v>70000</v>
      </c>
      <c r="K121" s="15">
        <v>2009</v>
      </c>
      <c r="L121" s="15">
        <v>5368.48</v>
      </c>
      <c r="M121" s="16">
        <v>2128</v>
      </c>
      <c r="N121" s="15">
        <v>0</v>
      </c>
      <c r="O121" s="15">
        <v>9505.48</v>
      </c>
      <c r="P121" s="17">
        <v>60494.520000000004</v>
      </c>
    </row>
    <row r="122" spans="1:16" ht="24" x14ac:dyDescent="0.2">
      <c r="A122" s="14">
        <v>121</v>
      </c>
      <c r="B122" s="19" t="s">
        <v>440</v>
      </c>
      <c r="C122" s="2" t="s">
        <v>441</v>
      </c>
      <c r="D122" s="2" t="s">
        <v>245</v>
      </c>
      <c r="E122" s="2" t="s">
        <v>192</v>
      </c>
      <c r="F122" s="3" t="s">
        <v>30</v>
      </c>
      <c r="G122" s="2" t="s">
        <v>417</v>
      </c>
      <c r="H122" s="3">
        <v>150000</v>
      </c>
      <c r="I122" s="15">
        <v>0</v>
      </c>
      <c r="J122" s="16">
        <v>150000</v>
      </c>
      <c r="K122" s="15">
        <v>4305</v>
      </c>
      <c r="L122" s="15">
        <v>23866.62</v>
      </c>
      <c r="M122" s="15">
        <v>4560</v>
      </c>
      <c r="N122" s="15">
        <v>0</v>
      </c>
      <c r="O122" s="15">
        <v>32731.62</v>
      </c>
      <c r="P122" s="17">
        <v>117268.38</v>
      </c>
    </row>
    <row r="123" spans="1:16" ht="25.5" x14ac:dyDescent="0.2">
      <c r="A123" s="14">
        <v>122</v>
      </c>
      <c r="B123" s="19" t="s">
        <v>442</v>
      </c>
      <c r="C123" s="2" t="s">
        <v>441</v>
      </c>
      <c r="D123" s="2" t="s">
        <v>443</v>
      </c>
      <c r="E123" s="2" t="s">
        <v>192</v>
      </c>
      <c r="F123" s="3" t="s">
        <v>20</v>
      </c>
      <c r="G123" s="2" t="s">
        <v>417</v>
      </c>
      <c r="H123" s="3">
        <v>50000</v>
      </c>
      <c r="I123" s="15">
        <v>0</v>
      </c>
      <c r="J123" s="16">
        <v>50000</v>
      </c>
      <c r="K123" s="15">
        <v>1435</v>
      </c>
      <c r="L123" s="15">
        <v>1651.48</v>
      </c>
      <c r="M123" s="16">
        <v>1520</v>
      </c>
      <c r="N123" s="15">
        <v>1350.12</v>
      </c>
      <c r="O123" s="15">
        <v>5956.5999999999995</v>
      </c>
      <c r="P123" s="17">
        <v>44043.4</v>
      </c>
    </row>
    <row r="124" spans="1:16" ht="25.5" x14ac:dyDescent="0.2">
      <c r="A124" s="14">
        <v>123</v>
      </c>
      <c r="B124" s="19" t="s">
        <v>444</v>
      </c>
      <c r="C124" s="2" t="s">
        <v>441</v>
      </c>
      <c r="D124" s="2" t="s">
        <v>252</v>
      </c>
      <c r="E124" s="2" t="s">
        <v>192</v>
      </c>
      <c r="F124" s="3" t="s">
        <v>30</v>
      </c>
      <c r="G124" s="2" t="s">
        <v>417</v>
      </c>
      <c r="H124" s="3">
        <v>47000</v>
      </c>
      <c r="I124" s="15">
        <v>0</v>
      </c>
      <c r="J124" s="16">
        <v>47000</v>
      </c>
      <c r="K124" s="15">
        <v>1348.9</v>
      </c>
      <c r="L124" s="15">
        <v>1228.08</v>
      </c>
      <c r="M124" s="15">
        <v>1428.8</v>
      </c>
      <c r="N124" s="15">
        <v>1350.12</v>
      </c>
      <c r="O124" s="15">
        <v>5355.9</v>
      </c>
      <c r="P124" s="17">
        <v>41644.1</v>
      </c>
    </row>
    <row r="125" spans="1:16" ht="24" x14ac:dyDescent="0.2">
      <c r="A125" s="14">
        <v>124</v>
      </c>
      <c r="B125" s="19" t="s">
        <v>241</v>
      </c>
      <c r="C125" s="2" t="s">
        <v>445</v>
      </c>
      <c r="D125" s="2" t="s">
        <v>446</v>
      </c>
      <c r="E125" s="2" t="s">
        <v>192</v>
      </c>
      <c r="F125" s="3" t="s">
        <v>20</v>
      </c>
      <c r="G125" s="2" t="s">
        <v>417</v>
      </c>
      <c r="H125" s="3">
        <v>150000</v>
      </c>
      <c r="I125" s="15">
        <v>0</v>
      </c>
      <c r="J125" s="16">
        <v>150000</v>
      </c>
      <c r="K125" s="15">
        <v>4305</v>
      </c>
      <c r="L125" s="15">
        <v>23866.62</v>
      </c>
      <c r="M125" s="16">
        <v>4560</v>
      </c>
      <c r="N125" s="15">
        <v>5664</v>
      </c>
      <c r="O125" s="15">
        <v>38395.619999999995</v>
      </c>
      <c r="P125" s="17">
        <v>111604.38</v>
      </c>
    </row>
    <row r="126" spans="1:16" ht="25.5" x14ac:dyDescent="0.2">
      <c r="A126" s="14">
        <v>125</v>
      </c>
      <c r="B126" s="19" t="s">
        <v>254</v>
      </c>
      <c r="C126" s="2" t="s">
        <v>97</v>
      </c>
      <c r="D126" s="2" t="s">
        <v>447</v>
      </c>
      <c r="E126" s="2" t="s">
        <v>192</v>
      </c>
      <c r="F126" s="3" t="s">
        <v>20</v>
      </c>
      <c r="G126" s="2" t="s">
        <v>417</v>
      </c>
      <c r="H126" s="3">
        <v>110000</v>
      </c>
      <c r="I126" s="15">
        <v>0</v>
      </c>
      <c r="J126" s="16">
        <v>110000</v>
      </c>
      <c r="K126" s="15">
        <v>3157</v>
      </c>
      <c r="L126" s="15">
        <v>14457.62</v>
      </c>
      <c r="M126" s="16">
        <v>3344</v>
      </c>
      <c r="N126" s="15">
        <v>0</v>
      </c>
      <c r="O126" s="15">
        <v>20958.620000000003</v>
      </c>
      <c r="P126" s="17">
        <v>89041.38</v>
      </c>
    </row>
    <row r="127" spans="1:16" ht="25.5" x14ac:dyDescent="0.2">
      <c r="A127" s="14">
        <v>126</v>
      </c>
      <c r="B127" s="19" t="s">
        <v>256</v>
      </c>
      <c r="C127" s="2" t="s">
        <v>97</v>
      </c>
      <c r="D127" s="2" t="s">
        <v>448</v>
      </c>
      <c r="E127" s="2" t="s">
        <v>192</v>
      </c>
      <c r="F127" s="3" t="s">
        <v>30</v>
      </c>
      <c r="G127" s="2" t="s">
        <v>417</v>
      </c>
      <c r="H127" s="3">
        <v>110000</v>
      </c>
      <c r="I127" s="15">
        <v>0</v>
      </c>
      <c r="J127" s="16">
        <v>110000</v>
      </c>
      <c r="K127" s="15">
        <v>3157</v>
      </c>
      <c r="L127" s="15">
        <v>14457.62</v>
      </c>
      <c r="M127" s="15">
        <v>3344</v>
      </c>
      <c r="N127" s="15">
        <v>0</v>
      </c>
      <c r="O127" s="15">
        <v>20958.620000000003</v>
      </c>
      <c r="P127" s="17">
        <v>89041.38</v>
      </c>
    </row>
    <row r="128" spans="1:16" ht="25.5" x14ac:dyDescent="0.2">
      <c r="A128" s="14">
        <v>127</v>
      </c>
      <c r="B128" s="19" t="s">
        <v>449</v>
      </c>
      <c r="C128" s="2" t="s">
        <v>97</v>
      </c>
      <c r="D128" s="2" t="s">
        <v>450</v>
      </c>
      <c r="E128" s="2" t="s">
        <v>192</v>
      </c>
      <c r="F128" s="3" t="s">
        <v>20</v>
      </c>
      <c r="G128" s="2" t="s">
        <v>417</v>
      </c>
      <c r="H128" s="3">
        <v>45000</v>
      </c>
      <c r="I128" s="15">
        <v>0</v>
      </c>
      <c r="J128" s="16">
        <v>45000</v>
      </c>
      <c r="K128" s="15">
        <v>1291.5</v>
      </c>
      <c r="L128" s="15">
        <v>1148.33</v>
      </c>
      <c r="M128" s="16">
        <v>1368</v>
      </c>
      <c r="N128" s="15">
        <v>718</v>
      </c>
      <c r="O128" s="15">
        <v>4525.83</v>
      </c>
      <c r="P128" s="17">
        <v>40474.17</v>
      </c>
    </row>
    <row r="129" spans="1:16" ht="25.5" x14ac:dyDescent="0.2">
      <c r="A129" s="14">
        <v>128</v>
      </c>
      <c r="B129" s="19" t="s">
        <v>451</v>
      </c>
      <c r="C129" s="2" t="s">
        <v>97</v>
      </c>
      <c r="D129" s="2" t="s">
        <v>452</v>
      </c>
      <c r="E129" s="2" t="s">
        <v>192</v>
      </c>
      <c r="F129" s="3" t="s">
        <v>20</v>
      </c>
      <c r="G129" s="2" t="s">
        <v>417</v>
      </c>
      <c r="H129" s="3">
        <v>45000</v>
      </c>
      <c r="I129" s="15">
        <v>0</v>
      </c>
      <c r="J129" s="16">
        <v>45000</v>
      </c>
      <c r="K129" s="15">
        <v>1291.5</v>
      </c>
      <c r="L129" s="15">
        <v>1148.33</v>
      </c>
      <c r="M129" s="15">
        <v>1368</v>
      </c>
      <c r="N129" s="15">
        <v>0</v>
      </c>
      <c r="O129" s="15">
        <v>3807.83</v>
      </c>
      <c r="P129" s="17">
        <v>41192.17</v>
      </c>
    </row>
    <row r="130" spans="1:16" ht="24" x14ac:dyDescent="0.2">
      <c r="A130" s="14">
        <v>129</v>
      </c>
      <c r="B130" s="19" t="s">
        <v>260</v>
      </c>
      <c r="C130" s="2" t="s">
        <v>97</v>
      </c>
      <c r="D130" s="2" t="s">
        <v>450</v>
      </c>
      <c r="E130" s="2" t="s">
        <v>192</v>
      </c>
      <c r="F130" s="3" t="s">
        <v>20</v>
      </c>
      <c r="G130" s="2" t="s">
        <v>417</v>
      </c>
      <c r="H130" s="3">
        <v>45000</v>
      </c>
      <c r="I130" s="15">
        <v>0</v>
      </c>
      <c r="J130" s="16">
        <v>45000</v>
      </c>
      <c r="K130" s="15">
        <v>1291.5</v>
      </c>
      <c r="L130" s="15">
        <v>1148.33</v>
      </c>
      <c r="M130" s="16">
        <v>1368</v>
      </c>
      <c r="N130" s="15">
        <v>0</v>
      </c>
      <c r="O130" s="15">
        <v>3807.83</v>
      </c>
      <c r="P130" s="17">
        <v>41192.17</v>
      </c>
    </row>
    <row r="131" spans="1:16" ht="25.5" x14ac:dyDescent="0.2">
      <c r="A131" s="14">
        <v>130</v>
      </c>
      <c r="B131" s="19" t="s">
        <v>261</v>
      </c>
      <c r="C131" s="2" t="s">
        <v>97</v>
      </c>
      <c r="D131" s="2" t="s">
        <v>367</v>
      </c>
      <c r="E131" s="2" t="s">
        <v>192</v>
      </c>
      <c r="F131" s="3" t="s">
        <v>20</v>
      </c>
      <c r="G131" s="2" t="s">
        <v>417</v>
      </c>
      <c r="H131" s="3">
        <v>45000</v>
      </c>
      <c r="I131" s="15">
        <v>0</v>
      </c>
      <c r="J131" s="16">
        <v>45000</v>
      </c>
      <c r="K131" s="15">
        <v>1291.5</v>
      </c>
      <c r="L131" s="15">
        <v>1148.33</v>
      </c>
      <c r="M131" s="16">
        <v>1368</v>
      </c>
      <c r="N131" s="15">
        <v>0</v>
      </c>
      <c r="O131" s="15">
        <v>3807.83</v>
      </c>
      <c r="P131" s="17">
        <v>41192.17</v>
      </c>
    </row>
    <row r="132" spans="1:16" ht="25.5" x14ac:dyDescent="0.2">
      <c r="A132" s="14">
        <v>131</v>
      </c>
      <c r="B132" s="19" t="s">
        <v>263</v>
      </c>
      <c r="C132" s="2" t="s">
        <v>376</v>
      </c>
      <c r="D132" s="2" t="s">
        <v>378</v>
      </c>
      <c r="E132" s="2" t="s">
        <v>192</v>
      </c>
      <c r="F132" s="3" t="s">
        <v>20</v>
      </c>
      <c r="G132" s="2" t="s">
        <v>417</v>
      </c>
      <c r="H132" s="3">
        <v>70000</v>
      </c>
      <c r="I132" s="15">
        <v>0</v>
      </c>
      <c r="J132" s="16">
        <v>70000</v>
      </c>
      <c r="K132" s="15">
        <v>2009</v>
      </c>
      <c r="L132" s="15">
        <v>5368.48</v>
      </c>
      <c r="M132" s="15">
        <v>2128</v>
      </c>
      <c r="N132" s="15">
        <v>0</v>
      </c>
      <c r="O132" s="15">
        <v>9505.48</v>
      </c>
      <c r="P132" s="17">
        <v>60494.520000000004</v>
      </c>
    </row>
    <row r="133" spans="1:16" ht="25.5" x14ac:dyDescent="0.2">
      <c r="A133" s="14">
        <v>132</v>
      </c>
      <c r="B133" s="19" t="s">
        <v>453</v>
      </c>
      <c r="C133" s="2" t="s">
        <v>376</v>
      </c>
      <c r="D133" s="2" t="s">
        <v>141</v>
      </c>
      <c r="E133" s="2" t="s">
        <v>192</v>
      </c>
      <c r="F133" s="3" t="s">
        <v>20</v>
      </c>
      <c r="G133" s="2" t="s">
        <v>417</v>
      </c>
      <c r="H133" s="3">
        <v>50000</v>
      </c>
      <c r="I133" s="15">
        <v>0</v>
      </c>
      <c r="J133" s="16">
        <v>50000</v>
      </c>
      <c r="K133" s="15">
        <v>1435</v>
      </c>
      <c r="L133" s="15">
        <v>1854</v>
      </c>
      <c r="M133" s="16">
        <v>1520</v>
      </c>
      <c r="N133" s="15">
        <v>0</v>
      </c>
      <c r="O133" s="15">
        <v>4809</v>
      </c>
      <c r="P133" s="17">
        <v>45191</v>
      </c>
    </row>
    <row r="134" spans="1:16" ht="25.5" x14ac:dyDescent="0.2">
      <c r="A134" s="14">
        <v>133</v>
      </c>
      <c r="B134" s="19" t="s">
        <v>454</v>
      </c>
      <c r="C134" s="2" t="s">
        <v>376</v>
      </c>
      <c r="D134" s="2" t="s">
        <v>141</v>
      </c>
      <c r="E134" s="2" t="s">
        <v>192</v>
      </c>
      <c r="F134" s="3" t="s">
        <v>20</v>
      </c>
      <c r="G134" s="2" t="s">
        <v>417</v>
      </c>
      <c r="H134" s="3">
        <v>45000</v>
      </c>
      <c r="I134" s="15">
        <v>0</v>
      </c>
      <c r="J134" s="16">
        <v>45000</v>
      </c>
      <c r="K134" s="15">
        <v>1291.5</v>
      </c>
      <c r="L134" s="15">
        <v>1148.33</v>
      </c>
      <c r="M134" s="15">
        <v>1368</v>
      </c>
      <c r="N134" s="15">
        <v>0</v>
      </c>
      <c r="O134" s="15">
        <v>3807.83</v>
      </c>
      <c r="P134" s="17">
        <v>41192.17</v>
      </c>
    </row>
    <row r="135" spans="1:16" ht="25.5" x14ac:dyDescent="0.2">
      <c r="A135" s="14">
        <v>134</v>
      </c>
      <c r="B135" s="19" t="s">
        <v>274</v>
      </c>
      <c r="C135" s="2" t="s">
        <v>383</v>
      </c>
      <c r="D135" s="2" t="s">
        <v>455</v>
      </c>
      <c r="E135" s="2" t="s">
        <v>192</v>
      </c>
      <c r="F135" s="3" t="s">
        <v>20</v>
      </c>
      <c r="G135" s="2" t="s">
        <v>417</v>
      </c>
      <c r="H135" s="3">
        <v>120000</v>
      </c>
      <c r="I135" s="15">
        <v>0</v>
      </c>
      <c r="J135" s="16">
        <v>120000</v>
      </c>
      <c r="K135" s="15">
        <v>3444</v>
      </c>
      <c r="L135" s="15">
        <v>16809.87</v>
      </c>
      <c r="M135" s="16">
        <v>3648</v>
      </c>
      <c r="N135" s="15">
        <v>100</v>
      </c>
      <c r="O135" s="15">
        <v>24001.87</v>
      </c>
      <c r="P135" s="17">
        <v>95998.13</v>
      </c>
    </row>
    <row r="136" spans="1:16" ht="25.5" x14ac:dyDescent="0.2">
      <c r="A136" s="14">
        <v>135</v>
      </c>
      <c r="B136" s="19" t="s">
        <v>276</v>
      </c>
      <c r="C136" s="2" t="s">
        <v>155</v>
      </c>
      <c r="D136" s="2" t="s">
        <v>456</v>
      </c>
      <c r="E136" s="2" t="s">
        <v>192</v>
      </c>
      <c r="F136" s="3" t="s">
        <v>20</v>
      </c>
      <c r="G136" s="2" t="s">
        <v>417</v>
      </c>
      <c r="H136" s="3">
        <v>50000</v>
      </c>
      <c r="I136" s="15">
        <v>0</v>
      </c>
      <c r="J136" s="16">
        <v>50000</v>
      </c>
      <c r="K136" s="15">
        <v>1435</v>
      </c>
      <c r="L136" s="15">
        <v>1854</v>
      </c>
      <c r="M136" s="16">
        <v>1520</v>
      </c>
      <c r="N136" s="15">
        <v>100</v>
      </c>
      <c r="O136" s="15">
        <v>4909</v>
      </c>
      <c r="P136" s="17">
        <v>45091</v>
      </c>
    </row>
    <row r="137" spans="1:16" ht="25.5" x14ac:dyDescent="0.2">
      <c r="A137" s="14">
        <v>136</v>
      </c>
      <c r="B137" s="19" t="s">
        <v>278</v>
      </c>
      <c r="C137" s="2" t="s">
        <v>155</v>
      </c>
      <c r="D137" s="2" t="s">
        <v>456</v>
      </c>
      <c r="E137" s="2" t="s">
        <v>192</v>
      </c>
      <c r="F137" s="3" t="s">
        <v>30</v>
      </c>
      <c r="G137" s="2" t="s">
        <v>417</v>
      </c>
      <c r="H137" s="3">
        <v>50000</v>
      </c>
      <c r="I137" s="15">
        <v>0</v>
      </c>
      <c r="J137" s="16">
        <v>50000</v>
      </c>
      <c r="K137" s="15">
        <v>1435</v>
      </c>
      <c r="L137" s="15">
        <v>1854</v>
      </c>
      <c r="M137" s="15">
        <v>1520</v>
      </c>
      <c r="N137" s="15">
        <v>0</v>
      </c>
      <c r="O137" s="15">
        <v>4809</v>
      </c>
      <c r="P137" s="17">
        <v>45191</v>
      </c>
    </row>
    <row r="138" spans="1:16" ht="25.5" x14ac:dyDescent="0.2">
      <c r="A138" s="14">
        <v>137</v>
      </c>
      <c r="B138" s="19" t="s">
        <v>457</v>
      </c>
      <c r="C138" s="2" t="s">
        <v>155</v>
      </c>
      <c r="D138" s="2" t="s">
        <v>456</v>
      </c>
      <c r="E138" s="2" t="s">
        <v>192</v>
      </c>
      <c r="F138" s="3" t="s">
        <v>20</v>
      </c>
      <c r="G138" s="2" t="s">
        <v>417</v>
      </c>
      <c r="H138" s="3">
        <v>50000</v>
      </c>
      <c r="I138" s="15">
        <v>0</v>
      </c>
      <c r="J138" s="16">
        <v>50000</v>
      </c>
      <c r="K138" s="15">
        <v>1435</v>
      </c>
      <c r="L138" s="15">
        <v>1854</v>
      </c>
      <c r="M138" s="16">
        <v>1520</v>
      </c>
      <c r="N138" s="15">
        <v>100</v>
      </c>
      <c r="O138" s="15">
        <v>4909</v>
      </c>
      <c r="P138" s="17">
        <v>45091</v>
      </c>
    </row>
    <row r="139" spans="1:16" ht="25.5" x14ac:dyDescent="0.2">
      <c r="A139" s="14">
        <v>138</v>
      </c>
      <c r="B139" s="19" t="s">
        <v>458</v>
      </c>
      <c r="C139" s="2" t="s">
        <v>155</v>
      </c>
      <c r="D139" s="2" t="s">
        <v>456</v>
      </c>
      <c r="E139" s="2" t="s">
        <v>192</v>
      </c>
      <c r="F139" s="3" t="s">
        <v>20</v>
      </c>
      <c r="G139" s="2" t="s">
        <v>417</v>
      </c>
      <c r="H139" s="3">
        <v>50000</v>
      </c>
      <c r="I139" s="15">
        <v>0</v>
      </c>
      <c r="J139" s="16">
        <v>50000</v>
      </c>
      <c r="K139" s="15">
        <v>1435</v>
      </c>
      <c r="L139" s="15">
        <v>1854</v>
      </c>
      <c r="M139" s="15">
        <v>1520</v>
      </c>
      <c r="N139" s="15">
        <v>100</v>
      </c>
      <c r="O139" s="15">
        <v>4909</v>
      </c>
      <c r="P139" s="17">
        <v>45091</v>
      </c>
    </row>
    <row r="140" spans="1:16" ht="25.5" x14ac:dyDescent="0.2">
      <c r="A140" s="14">
        <v>139</v>
      </c>
      <c r="B140" s="19" t="s">
        <v>283</v>
      </c>
      <c r="C140" s="2" t="s">
        <v>155</v>
      </c>
      <c r="D140" s="2" t="s">
        <v>456</v>
      </c>
      <c r="E140" s="2" t="s">
        <v>192</v>
      </c>
      <c r="F140" s="3" t="s">
        <v>30</v>
      </c>
      <c r="G140" s="2" t="s">
        <v>417</v>
      </c>
      <c r="H140" s="3">
        <v>50000</v>
      </c>
      <c r="I140" s="15">
        <v>0</v>
      </c>
      <c r="J140" s="16">
        <v>50000</v>
      </c>
      <c r="K140" s="15">
        <v>1435</v>
      </c>
      <c r="L140" s="15">
        <v>1854</v>
      </c>
      <c r="M140" s="16">
        <v>1520</v>
      </c>
      <c r="N140" s="15">
        <v>100</v>
      </c>
      <c r="O140" s="15">
        <v>4909</v>
      </c>
      <c r="P140" s="17">
        <v>45091</v>
      </c>
    </row>
    <row r="141" spans="1:16" ht="25.5" x14ac:dyDescent="0.2">
      <c r="A141" s="14">
        <v>140</v>
      </c>
      <c r="B141" s="19" t="s">
        <v>275</v>
      </c>
      <c r="C141" s="2" t="s">
        <v>155</v>
      </c>
      <c r="D141" s="2" t="s">
        <v>456</v>
      </c>
      <c r="E141" s="2" t="s">
        <v>192</v>
      </c>
      <c r="F141" s="3" t="s">
        <v>20</v>
      </c>
      <c r="G141" s="2" t="s">
        <v>417</v>
      </c>
      <c r="H141" s="3">
        <v>50000</v>
      </c>
      <c r="I141" s="15">
        <v>0</v>
      </c>
      <c r="J141" s="16">
        <v>50000</v>
      </c>
      <c r="K141" s="15">
        <v>1435</v>
      </c>
      <c r="L141" s="15">
        <v>1854</v>
      </c>
      <c r="M141" s="16">
        <v>1520</v>
      </c>
      <c r="N141" s="15">
        <v>0</v>
      </c>
      <c r="O141" s="15">
        <v>4809</v>
      </c>
      <c r="P141" s="17">
        <v>45191</v>
      </c>
    </row>
    <row r="142" spans="1:16" ht="24" x14ac:dyDescent="0.2">
      <c r="A142" s="14">
        <v>141</v>
      </c>
      <c r="B142" s="19" t="s">
        <v>459</v>
      </c>
      <c r="C142" s="2" t="s">
        <v>155</v>
      </c>
      <c r="D142" s="2" t="s">
        <v>456</v>
      </c>
      <c r="E142" s="2" t="s">
        <v>192</v>
      </c>
      <c r="F142" s="3" t="s">
        <v>20</v>
      </c>
      <c r="G142" s="2" t="s">
        <v>417</v>
      </c>
      <c r="H142" s="3">
        <v>50000</v>
      </c>
      <c r="I142" s="15">
        <v>0</v>
      </c>
      <c r="J142" s="16">
        <v>50000</v>
      </c>
      <c r="K142" s="15">
        <v>1435</v>
      </c>
      <c r="L142" s="15">
        <v>1651.48</v>
      </c>
      <c r="M142" s="15">
        <v>1520</v>
      </c>
      <c r="N142" s="15">
        <v>1350.12</v>
      </c>
      <c r="O142" s="15">
        <v>5956.5999999999995</v>
      </c>
      <c r="P142" s="17">
        <v>44043.4</v>
      </c>
    </row>
    <row r="143" spans="1:16" ht="25.5" x14ac:dyDescent="0.2">
      <c r="A143" s="14">
        <v>142</v>
      </c>
      <c r="B143" s="19" t="s">
        <v>293</v>
      </c>
      <c r="C143" s="2" t="s">
        <v>397</v>
      </c>
      <c r="D143" s="2" t="s">
        <v>460</v>
      </c>
      <c r="E143" s="2" t="s">
        <v>192</v>
      </c>
      <c r="F143" s="3" t="s">
        <v>20</v>
      </c>
      <c r="G143" s="2" t="s">
        <v>417</v>
      </c>
      <c r="H143" s="3">
        <v>110000</v>
      </c>
      <c r="I143" s="15">
        <v>0</v>
      </c>
      <c r="J143" s="16">
        <v>110000</v>
      </c>
      <c r="K143" s="15">
        <v>3157</v>
      </c>
      <c r="L143" s="15">
        <v>14457.62</v>
      </c>
      <c r="M143" s="16">
        <v>3344</v>
      </c>
      <c r="N143" s="15">
        <v>5100</v>
      </c>
      <c r="O143" s="15">
        <v>26058.620000000003</v>
      </c>
      <c r="P143" s="17">
        <v>83941.38</v>
      </c>
    </row>
    <row r="144" spans="1:16" ht="25.5" x14ac:dyDescent="0.2">
      <c r="A144" s="14">
        <v>143</v>
      </c>
      <c r="B144" s="19" t="s">
        <v>461</v>
      </c>
      <c r="C144" s="2" t="s">
        <v>397</v>
      </c>
      <c r="D144" s="2" t="s">
        <v>462</v>
      </c>
      <c r="E144" s="2" t="s">
        <v>192</v>
      </c>
      <c r="F144" s="3" t="s">
        <v>20</v>
      </c>
      <c r="G144" s="2" t="s">
        <v>417</v>
      </c>
      <c r="H144" s="3">
        <v>65000</v>
      </c>
      <c r="I144" s="15">
        <v>0</v>
      </c>
      <c r="J144" s="16">
        <v>65000</v>
      </c>
      <c r="K144" s="15">
        <v>1865.5</v>
      </c>
      <c r="L144" s="15">
        <v>4427.58</v>
      </c>
      <c r="M144" s="15">
        <v>1976</v>
      </c>
      <c r="N144" s="15">
        <v>100</v>
      </c>
      <c r="O144" s="15">
        <v>8369.08</v>
      </c>
      <c r="P144" s="17">
        <v>56630.92</v>
      </c>
    </row>
    <row r="145" spans="1:16" ht="25.5" x14ac:dyDescent="0.2">
      <c r="A145" s="14">
        <v>144</v>
      </c>
      <c r="B145" s="19" t="s">
        <v>292</v>
      </c>
      <c r="C145" s="2" t="s">
        <v>397</v>
      </c>
      <c r="D145" s="2" t="s">
        <v>330</v>
      </c>
      <c r="E145" s="2" t="s">
        <v>192</v>
      </c>
      <c r="F145" s="3" t="s">
        <v>20</v>
      </c>
      <c r="G145" s="2" t="s">
        <v>417</v>
      </c>
      <c r="H145" s="3">
        <v>65000</v>
      </c>
      <c r="I145" s="15">
        <v>0</v>
      </c>
      <c r="J145" s="16">
        <v>65000</v>
      </c>
      <c r="K145" s="15">
        <v>1865.5</v>
      </c>
      <c r="L145" s="15">
        <v>4427.58</v>
      </c>
      <c r="M145" s="16">
        <v>1976</v>
      </c>
      <c r="N145" s="15">
        <v>2100</v>
      </c>
      <c r="O145" s="15">
        <v>10369.08</v>
      </c>
      <c r="P145" s="17">
        <v>54630.92</v>
      </c>
    </row>
    <row r="146" spans="1:16" ht="25.5" x14ac:dyDescent="0.2">
      <c r="A146" s="14">
        <v>145</v>
      </c>
      <c r="B146" s="19" t="s">
        <v>463</v>
      </c>
      <c r="C146" s="2" t="s">
        <v>397</v>
      </c>
      <c r="D146" s="2" t="s">
        <v>330</v>
      </c>
      <c r="E146" s="2" t="s">
        <v>192</v>
      </c>
      <c r="F146" s="3" t="s">
        <v>20</v>
      </c>
      <c r="G146" s="2" t="s">
        <v>417</v>
      </c>
      <c r="H146" s="3">
        <v>65000</v>
      </c>
      <c r="I146" s="15">
        <v>0</v>
      </c>
      <c r="J146" s="16">
        <v>65000</v>
      </c>
      <c r="K146" s="15">
        <v>1865.5</v>
      </c>
      <c r="L146" s="15">
        <v>4427.58</v>
      </c>
      <c r="M146" s="16">
        <v>1976</v>
      </c>
      <c r="N146" s="15">
        <v>3100</v>
      </c>
      <c r="O146" s="15">
        <v>11369.08</v>
      </c>
      <c r="P146" s="17">
        <v>53630.92</v>
      </c>
    </row>
    <row r="147" spans="1:16" ht="25.5" x14ac:dyDescent="0.2">
      <c r="A147" s="14">
        <v>146</v>
      </c>
      <c r="B147" s="19" t="s">
        <v>294</v>
      </c>
      <c r="C147" s="2" t="s">
        <v>397</v>
      </c>
      <c r="D147" s="2" t="s">
        <v>330</v>
      </c>
      <c r="E147" s="2" t="s">
        <v>192</v>
      </c>
      <c r="F147" s="3" t="s">
        <v>30</v>
      </c>
      <c r="G147" s="2" t="s">
        <v>417</v>
      </c>
      <c r="H147" s="3">
        <v>65000</v>
      </c>
      <c r="I147" s="15">
        <v>0</v>
      </c>
      <c r="J147" s="16">
        <v>65000</v>
      </c>
      <c r="K147" s="15">
        <v>1865.5</v>
      </c>
      <c r="L147" s="15">
        <v>4427.58</v>
      </c>
      <c r="M147" s="15">
        <v>1976</v>
      </c>
      <c r="N147" s="15">
        <v>100</v>
      </c>
      <c r="O147" s="15">
        <v>8369.08</v>
      </c>
      <c r="P147" s="17">
        <v>56630.92</v>
      </c>
    </row>
    <row r="148" spans="1:16" ht="25.5" x14ac:dyDescent="0.2">
      <c r="A148" s="14">
        <v>147</v>
      </c>
      <c r="B148" s="19" t="s">
        <v>295</v>
      </c>
      <c r="C148" s="2" t="s">
        <v>397</v>
      </c>
      <c r="D148" s="2" t="s">
        <v>330</v>
      </c>
      <c r="E148" s="2" t="s">
        <v>192</v>
      </c>
      <c r="F148" s="3" t="s">
        <v>20</v>
      </c>
      <c r="G148" s="2" t="s">
        <v>417</v>
      </c>
      <c r="H148" s="3">
        <v>65000</v>
      </c>
      <c r="I148" s="15">
        <v>0</v>
      </c>
      <c r="J148" s="16">
        <v>65000</v>
      </c>
      <c r="K148" s="15">
        <v>1865.5</v>
      </c>
      <c r="L148" s="15">
        <v>4427.58</v>
      </c>
      <c r="M148" s="16">
        <v>1976</v>
      </c>
      <c r="N148" s="15">
        <v>100</v>
      </c>
      <c r="O148" s="15">
        <v>8369.08</v>
      </c>
      <c r="P148" s="17">
        <v>56630.92</v>
      </c>
    </row>
    <row r="149" spans="1:16" ht="24" x14ac:dyDescent="0.2">
      <c r="A149" s="14">
        <v>148</v>
      </c>
      <c r="B149" s="19" t="s">
        <v>464</v>
      </c>
      <c r="C149" s="2" t="s">
        <v>397</v>
      </c>
      <c r="D149" s="2" t="s">
        <v>330</v>
      </c>
      <c r="E149" s="2" t="s">
        <v>192</v>
      </c>
      <c r="F149" s="3" t="s">
        <v>30</v>
      </c>
      <c r="G149" s="2" t="s">
        <v>417</v>
      </c>
      <c r="H149" s="3">
        <v>65000</v>
      </c>
      <c r="I149" s="15">
        <v>0</v>
      </c>
      <c r="J149" s="16">
        <v>65000</v>
      </c>
      <c r="K149" s="15">
        <v>1865.5</v>
      </c>
      <c r="L149" s="15">
        <v>4427.58</v>
      </c>
      <c r="M149" s="15">
        <v>1976</v>
      </c>
      <c r="N149" s="15">
        <v>100</v>
      </c>
      <c r="O149" s="15">
        <v>8369.08</v>
      </c>
      <c r="P149" s="17">
        <v>56630.92</v>
      </c>
    </row>
    <row r="150" spans="1:16" ht="25.5" x14ac:dyDescent="0.2">
      <c r="A150" s="14">
        <v>149</v>
      </c>
      <c r="B150" s="19" t="s">
        <v>267</v>
      </c>
      <c r="C150" s="2" t="s">
        <v>376</v>
      </c>
      <c r="D150" s="2" t="s">
        <v>465</v>
      </c>
      <c r="E150" s="2" t="s">
        <v>192</v>
      </c>
      <c r="F150" s="3" t="s">
        <v>20</v>
      </c>
      <c r="G150" s="2" t="s">
        <v>417</v>
      </c>
      <c r="H150" s="3">
        <v>45000</v>
      </c>
      <c r="I150" s="15">
        <v>0</v>
      </c>
      <c r="J150" s="16">
        <v>45000</v>
      </c>
      <c r="K150" s="15">
        <v>1291.5</v>
      </c>
      <c r="L150" s="15">
        <v>4428.58</v>
      </c>
      <c r="M150" s="16">
        <v>1368</v>
      </c>
      <c r="N150" s="15">
        <v>101</v>
      </c>
      <c r="O150" s="15">
        <v>7189.08</v>
      </c>
      <c r="P150" s="17">
        <v>37810.92</v>
      </c>
    </row>
    <row r="151" spans="1:16" ht="25.5" x14ac:dyDescent="0.2">
      <c r="A151" s="14">
        <v>150</v>
      </c>
      <c r="B151" s="19" t="s">
        <v>466</v>
      </c>
      <c r="C151" s="2" t="s">
        <v>376</v>
      </c>
      <c r="D151" s="2" t="s">
        <v>465</v>
      </c>
      <c r="E151" s="2" t="s">
        <v>192</v>
      </c>
      <c r="F151" s="3" t="s">
        <v>30</v>
      </c>
      <c r="G151" s="2" t="s">
        <v>417</v>
      </c>
      <c r="H151" s="3">
        <v>45000</v>
      </c>
      <c r="I151" s="15">
        <v>0</v>
      </c>
      <c r="J151" s="16">
        <v>45000</v>
      </c>
      <c r="K151" s="15">
        <v>1291.5</v>
      </c>
      <c r="L151" s="15">
        <v>4429.58</v>
      </c>
      <c r="M151" s="16">
        <v>1368</v>
      </c>
      <c r="N151" s="15">
        <v>102</v>
      </c>
      <c r="O151" s="15">
        <v>7191.08</v>
      </c>
      <c r="P151" s="17">
        <v>37808.92</v>
      </c>
    </row>
    <row r="152" spans="1:16" ht="25.5" x14ac:dyDescent="0.2">
      <c r="A152" s="14">
        <v>151</v>
      </c>
      <c r="B152" s="19" t="s">
        <v>467</v>
      </c>
      <c r="C152" s="2" t="s">
        <v>220</v>
      </c>
      <c r="D152" s="2" t="s">
        <v>221</v>
      </c>
      <c r="E152" s="2" t="s">
        <v>192</v>
      </c>
      <c r="F152" s="3" t="s">
        <v>20</v>
      </c>
      <c r="G152" s="2" t="s">
        <v>468</v>
      </c>
      <c r="H152" s="3">
        <v>150000</v>
      </c>
      <c r="I152" s="15">
        <v>0</v>
      </c>
      <c r="J152" s="16">
        <v>150000</v>
      </c>
      <c r="K152" s="15">
        <v>4305</v>
      </c>
      <c r="L152" s="15">
        <v>23866.62</v>
      </c>
      <c r="M152" s="16">
        <v>4560</v>
      </c>
      <c r="N152" s="15">
        <v>1516</v>
      </c>
      <c r="O152" s="15">
        <v>34247.619999999995</v>
      </c>
      <c r="P152" s="17">
        <v>115752.38</v>
      </c>
    </row>
    <row r="153" spans="1:16" ht="25.5" x14ac:dyDescent="0.2">
      <c r="A153" s="14">
        <v>152</v>
      </c>
      <c r="B153" s="19" t="s">
        <v>131</v>
      </c>
      <c r="C153" s="2" t="s">
        <v>376</v>
      </c>
      <c r="D153" s="2" t="s">
        <v>322</v>
      </c>
      <c r="E153" s="2" t="s">
        <v>47</v>
      </c>
      <c r="F153" s="3" t="s">
        <v>20</v>
      </c>
      <c r="G153" s="2" t="s">
        <v>469</v>
      </c>
      <c r="H153" s="3">
        <v>105000</v>
      </c>
      <c r="I153" s="15">
        <v>0</v>
      </c>
      <c r="J153" s="16">
        <v>105000</v>
      </c>
      <c r="K153" s="15">
        <v>3013.5</v>
      </c>
      <c r="L153" s="15">
        <v>22448.27</v>
      </c>
      <c r="M153" s="16">
        <v>3192</v>
      </c>
      <c r="N153" s="15">
        <v>0</v>
      </c>
      <c r="O153" s="15">
        <v>28653.77</v>
      </c>
      <c r="P153" s="17">
        <v>76346.23</v>
      </c>
    </row>
    <row r="154" spans="1:16" ht="25.5" x14ac:dyDescent="0.2">
      <c r="A154" s="14">
        <v>153</v>
      </c>
      <c r="B154" s="19" t="s">
        <v>138</v>
      </c>
      <c r="C154" s="2" t="s">
        <v>376</v>
      </c>
      <c r="D154" s="2" t="s">
        <v>377</v>
      </c>
      <c r="E154" s="2" t="s">
        <v>47</v>
      </c>
      <c r="F154" s="3" t="s">
        <v>20</v>
      </c>
      <c r="G154" s="2" t="s">
        <v>469</v>
      </c>
      <c r="H154" s="3">
        <v>50000</v>
      </c>
      <c r="I154" s="15">
        <v>0</v>
      </c>
      <c r="J154" s="16">
        <v>50000</v>
      </c>
      <c r="K154" s="15">
        <v>1435</v>
      </c>
      <c r="L154" s="15">
        <v>10116.36</v>
      </c>
      <c r="M154" s="16">
        <v>1520</v>
      </c>
      <c r="N154" s="15">
        <v>0</v>
      </c>
      <c r="O154" s="15">
        <v>13071.36</v>
      </c>
      <c r="P154" s="17">
        <v>36928.639999999999</v>
      </c>
    </row>
    <row r="155" spans="1:16" ht="25.5" x14ac:dyDescent="0.2">
      <c r="A155" s="14">
        <v>154</v>
      </c>
      <c r="B155" s="19" t="s">
        <v>382</v>
      </c>
      <c r="C155" s="2" t="s">
        <v>376</v>
      </c>
      <c r="D155" s="2" t="s">
        <v>380</v>
      </c>
      <c r="E155" s="2" t="s">
        <v>38</v>
      </c>
      <c r="F155" s="3" t="s">
        <v>20</v>
      </c>
      <c r="G155" s="2" t="s">
        <v>469</v>
      </c>
      <c r="H155" s="3">
        <v>10000</v>
      </c>
      <c r="I155" s="15">
        <v>0</v>
      </c>
      <c r="J155" s="16">
        <v>10000</v>
      </c>
      <c r="K155" s="15">
        <v>287</v>
      </c>
      <c r="L155" s="15">
        <v>1148.33</v>
      </c>
      <c r="M155" s="16">
        <v>304</v>
      </c>
      <c r="N155" s="15">
        <v>0</v>
      </c>
      <c r="O155" s="15">
        <v>1739.33</v>
      </c>
      <c r="P155" s="17">
        <v>8260.67</v>
      </c>
    </row>
    <row r="156" spans="1:16" ht="24" x14ac:dyDescent="0.2">
      <c r="A156" s="14">
        <v>155</v>
      </c>
      <c r="B156" s="19" t="s">
        <v>366</v>
      </c>
      <c r="C156" s="2" t="s">
        <v>94</v>
      </c>
      <c r="D156" s="2" t="s">
        <v>248</v>
      </c>
      <c r="E156" s="2" t="s">
        <v>47</v>
      </c>
      <c r="F156" s="3" t="s">
        <v>20</v>
      </c>
      <c r="G156" s="2" t="s">
        <v>469</v>
      </c>
      <c r="H156" s="3">
        <v>30000</v>
      </c>
      <c r="I156" s="15">
        <v>0</v>
      </c>
      <c r="J156" s="16">
        <v>30000</v>
      </c>
      <c r="K156" s="15">
        <v>861</v>
      </c>
      <c r="L156" s="15">
        <v>7056.75</v>
      </c>
      <c r="M156" s="16">
        <v>912</v>
      </c>
      <c r="N156" s="15">
        <v>0</v>
      </c>
      <c r="O156" s="15">
        <v>8829.75</v>
      </c>
      <c r="P156" s="17">
        <v>21170.25</v>
      </c>
    </row>
    <row r="157" spans="1:16" ht="25.5" x14ac:dyDescent="0.2">
      <c r="A157" s="14">
        <v>156</v>
      </c>
      <c r="B157" s="19" t="s">
        <v>96</v>
      </c>
      <c r="C157" s="2" t="s">
        <v>97</v>
      </c>
      <c r="D157" s="2" t="s">
        <v>368</v>
      </c>
      <c r="E157" s="2" t="s">
        <v>38</v>
      </c>
      <c r="F157" s="3" t="s">
        <v>20</v>
      </c>
      <c r="G157" s="2" t="s">
        <v>469</v>
      </c>
      <c r="H157" s="3">
        <v>10000</v>
      </c>
      <c r="I157" s="15">
        <v>0</v>
      </c>
      <c r="J157" s="16">
        <v>10000</v>
      </c>
      <c r="K157" s="15">
        <v>287</v>
      </c>
      <c r="L157" s="15">
        <v>1148.33</v>
      </c>
      <c r="M157" s="16">
        <v>304</v>
      </c>
      <c r="N157" s="15">
        <v>0</v>
      </c>
      <c r="O157" s="15">
        <v>1739.33</v>
      </c>
      <c r="P157" s="17">
        <v>8260.67</v>
      </c>
    </row>
    <row r="158" spans="1:16" ht="25.5" x14ac:dyDescent="0.2">
      <c r="A158" s="14">
        <v>157</v>
      </c>
      <c r="B158" s="19" t="s">
        <v>68</v>
      </c>
      <c r="C158" s="2" t="s">
        <v>220</v>
      </c>
      <c r="D158" s="2" t="s">
        <v>223</v>
      </c>
      <c r="E158" s="2" t="s">
        <v>47</v>
      </c>
      <c r="F158" s="3" t="s">
        <v>20</v>
      </c>
      <c r="G158" s="2" t="s">
        <v>469</v>
      </c>
      <c r="H158" s="3">
        <v>5000</v>
      </c>
      <c r="I158" s="15">
        <v>0</v>
      </c>
      <c r="J158" s="16">
        <v>5000</v>
      </c>
      <c r="K158" s="15">
        <v>143.5</v>
      </c>
      <c r="L158" s="15">
        <v>705.67</v>
      </c>
      <c r="M158" s="16">
        <v>152</v>
      </c>
      <c r="N158" s="15">
        <v>0</v>
      </c>
      <c r="O158" s="15">
        <v>1001.17</v>
      </c>
      <c r="P158" s="17">
        <v>3998.83</v>
      </c>
    </row>
    <row r="159" spans="1:16" ht="25.5" x14ac:dyDescent="0.2">
      <c r="A159" s="14">
        <v>158</v>
      </c>
      <c r="B159" s="19" t="s">
        <v>353</v>
      </c>
      <c r="C159" s="2" t="s">
        <v>220</v>
      </c>
      <c r="D159" s="2" t="s">
        <v>223</v>
      </c>
      <c r="E159" s="2" t="s">
        <v>38</v>
      </c>
      <c r="F159" s="3" t="s">
        <v>20</v>
      </c>
      <c r="G159" s="2" t="s">
        <v>469</v>
      </c>
      <c r="H159" s="3">
        <v>5000</v>
      </c>
      <c r="I159" s="15">
        <v>0</v>
      </c>
      <c r="J159" s="16">
        <v>5000</v>
      </c>
      <c r="K159" s="15">
        <v>143.5</v>
      </c>
      <c r="L159" s="15">
        <v>705.67</v>
      </c>
      <c r="M159" s="16">
        <v>152</v>
      </c>
      <c r="N159" s="15">
        <v>0</v>
      </c>
      <c r="O159" s="15">
        <v>1001.17</v>
      </c>
      <c r="P159" s="17">
        <v>3998.83</v>
      </c>
    </row>
    <row r="160" spans="1:16" ht="25.5" x14ac:dyDescent="0.2">
      <c r="A160" s="14">
        <v>159</v>
      </c>
      <c r="B160" s="19" t="s">
        <v>354</v>
      </c>
      <c r="C160" s="2" t="s">
        <v>220</v>
      </c>
      <c r="D160" s="2" t="s">
        <v>215</v>
      </c>
      <c r="E160" s="2" t="s">
        <v>38</v>
      </c>
      <c r="F160" s="3" t="s">
        <v>30</v>
      </c>
      <c r="G160" s="2" t="s">
        <v>469</v>
      </c>
      <c r="H160" s="3">
        <v>10000</v>
      </c>
      <c r="I160" s="15">
        <v>0</v>
      </c>
      <c r="J160" s="16">
        <v>10000</v>
      </c>
      <c r="K160" s="15">
        <v>287</v>
      </c>
      <c r="L160" s="15">
        <v>1148.33</v>
      </c>
      <c r="M160" s="16">
        <v>304</v>
      </c>
      <c r="N160" s="15">
        <v>0</v>
      </c>
      <c r="O160" s="15">
        <v>1739.33</v>
      </c>
      <c r="P160" s="17">
        <v>8260.67</v>
      </c>
    </row>
    <row r="161" spans="1:16" ht="25.5" x14ac:dyDescent="0.2">
      <c r="A161" s="14">
        <v>160</v>
      </c>
      <c r="B161" s="19" t="s">
        <v>396</v>
      </c>
      <c r="C161" s="2" t="s">
        <v>397</v>
      </c>
      <c r="D161" s="2" t="s">
        <v>398</v>
      </c>
      <c r="E161" s="2" t="s">
        <v>38</v>
      </c>
      <c r="F161" s="3" t="s">
        <v>20</v>
      </c>
      <c r="G161" s="2" t="s">
        <v>469</v>
      </c>
      <c r="H161" s="3">
        <v>40000</v>
      </c>
      <c r="I161" s="15">
        <v>0</v>
      </c>
      <c r="J161" s="16">
        <v>40000</v>
      </c>
      <c r="K161" s="15">
        <v>1148</v>
      </c>
      <c r="L161" s="15">
        <v>9409</v>
      </c>
      <c r="M161" s="16">
        <v>1216</v>
      </c>
      <c r="N161" s="15">
        <v>0</v>
      </c>
      <c r="O161" s="15">
        <v>11773</v>
      </c>
      <c r="P161" s="17">
        <v>28227</v>
      </c>
    </row>
    <row r="162" spans="1:16" ht="25.5" x14ac:dyDescent="0.2">
      <c r="A162" s="20">
        <v>161</v>
      </c>
      <c r="B162" s="21" t="s">
        <v>399</v>
      </c>
      <c r="C162" s="22" t="s">
        <v>397</v>
      </c>
      <c r="D162" s="22" t="s">
        <v>330</v>
      </c>
      <c r="E162" s="22" t="s">
        <v>38</v>
      </c>
      <c r="F162" s="23" t="s">
        <v>20</v>
      </c>
      <c r="G162" s="22" t="s">
        <v>469</v>
      </c>
      <c r="H162" s="23">
        <v>15000</v>
      </c>
      <c r="I162" s="24">
        <v>0</v>
      </c>
      <c r="J162" s="25">
        <v>15000</v>
      </c>
      <c r="K162" s="24">
        <v>430.5</v>
      </c>
      <c r="L162" s="24">
        <v>1854</v>
      </c>
      <c r="M162" s="25">
        <v>456</v>
      </c>
      <c r="N162" s="24">
        <v>0</v>
      </c>
      <c r="O162" s="24">
        <v>2740.5</v>
      </c>
      <c r="P162" s="26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7F4E6BA9EAFE42A9A8C3FF1B7966E1" ma:contentTypeVersion="13" ma:contentTypeDescription="Crear nuevo documento." ma:contentTypeScope="" ma:versionID="7e8eb333939368eddec7380c7e297bb4">
  <xsd:schema xmlns:xsd="http://www.w3.org/2001/XMLSchema" xmlns:xs="http://www.w3.org/2001/XMLSchema" xmlns:p="http://schemas.microsoft.com/office/2006/metadata/properties" xmlns:ns2="e87ca879-8f19-4ebd-b2d4-e006c253b843" xmlns:ns3="8f2934ba-b2dc-4387-b9ea-9cc964c7e82d" targetNamespace="http://schemas.microsoft.com/office/2006/metadata/properties" ma:root="true" ma:fieldsID="799b1ec0059d4250d95ce70c6b87a274" ns2:_="" ns3:_="">
    <xsd:import namespace="e87ca879-8f19-4ebd-b2d4-e006c253b843"/>
    <xsd:import namespace="8f2934ba-b2dc-4387-b9ea-9cc964c7e8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ca879-8f19-4ebd-b2d4-e006c253b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934ba-b2dc-4387-b9ea-9cc964c7e8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c77a088-1671-48d6-afe5-2924769d5983}" ma:internalName="TaxCatchAll" ma:showField="CatchAllData" ma:web="8f2934ba-b2dc-4387-b9ea-9cc964c7e8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2934ba-b2dc-4387-b9ea-9cc964c7e82d" xsi:nil="true"/>
    <lcf76f155ced4ddcb4097134ff3c332f xmlns="e87ca879-8f19-4ebd-b2d4-e006c253b84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540733-0B3D-4DCA-B188-1D96FB26D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7ca879-8f19-4ebd-b2d4-e006c253b843"/>
    <ds:schemaRef ds:uri="8f2934ba-b2dc-4387-b9ea-9cc964c7e8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0E941C2-EAC3-4DC4-BA1B-9D26D8C607E8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8f2934ba-b2dc-4387-b9ea-9cc964c7e82d"/>
    <ds:schemaRef ds:uri="http://schemas.microsoft.com/office/2006/documentManagement/types"/>
    <ds:schemaRef ds:uri="e87ca879-8f19-4ebd-b2d4-e006c253b843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CA95CF6-23FB-4D84-8F7F-796D7FEB0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Nómina Junio 2026 - Fijos</vt:lpstr>
      <vt:lpstr>Nómina Junio 2026-Temporales </vt:lpstr>
      <vt:lpstr>Nómina Junio 2026-Vigilancia</vt:lpstr>
      <vt:lpstr>Nómina Junio 2026-Interinato</vt:lpstr>
      <vt:lpstr>Nómina Junio 2026 - Suplencia</vt:lpstr>
      <vt:lpstr>Base de Datos</vt:lpstr>
      <vt:lpstr>'Nómina Junio 2026 - Fijos'!Área_de_impresión</vt:lpstr>
      <vt:lpstr>'Nómina Junio 2026 - Suplencia'!Área_de_impresión</vt:lpstr>
      <vt:lpstr>'Nómina Junio 2026-Temporales '!Área_de_impresión</vt:lpstr>
      <vt:lpstr>'Nómina Junio 2026-Vigilancia'!Área_de_impresión</vt:lpstr>
      <vt:lpstr>'Nómina Junio 2026 - Fijos'!BaseDeDatos</vt:lpstr>
      <vt:lpstr>BaseDeDatos</vt:lpstr>
      <vt:lpstr>'Nómina Junio 2026 - Fijos'!Títulos_a_imprimir</vt:lpstr>
      <vt:lpstr>'Nómina Junio 2026-Temporales '!Títulos_a_imprimir</vt:lpstr>
      <vt:lpstr>'Nómina Junio 2026-Vigilancia'!Títulos_a_imprimir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Eliezer Ramirez Samboy</cp:lastModifiedBy>
  <cp:revision/>
  <cp:lastPrinted>2026-07-03T12:36:47Z</cp:lastPrinted>
  <dcterms:created xsi:type="dcterms:W3CDTF">2017-10-11T04:49:31Z</dcterms:created>
  <dcterms:modified xsi:type="dcterms:W3CDTF">2026-07-03T12:44:28Z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0x010100F97F4E6BA9EAFE42A9A8C3FF1B7966E1</vt:lpwstr>
  </property>
  <property fmtid="{D5CDD505-2E9C-101B-9397-08002B2CF9AE}" pid="3" name="MediaServiceImageTags">
    <vt:lpwstr/>
  </property>
</Properties>
</file>